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2B94546-8AB5-4148-80F1-AC2074A9DC82}" xr6:coauthVersionLast="41" xr6:coauthVersionMax="41" xr10:uidLastSave="{00000000-0000-0000-0000-000000000000}"/>
  <bookViews>
    <workbookView xWindow="-120" yWindow="-120" windowWidth="19440" windowHeight="11640" xr2:uid="{00000000-000D-0000-FFFF-FFFF00000000}"/>
  </bookViews>
  <sheets>
    <sheet name="201904名古屋生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1" l="1"/>
  <c r="AM139" i="1" l="1"/>
  <c r="AM138" i="1"/>
  <c r="W139" i="1"/>
  <c r="W138" i="1"/>
  <c r="W137" i="1"/>
  <c r="W136" i="1"/>
  <c r="AP124" i="1"/>
  <c r="AP123" i="1"/>
  <c r="AP122" i="1"/>
  <c r="AP121" i="1"/>
  <c r="AP120" i="1"/>
  <c r="AP119" i="1"/>
  <c r="AP118" i="1"/>
  <c r="AP117" i="1"/>
  <c r="AP116" i="1"/>
  <c r="AE124" i="1"/>
  <c r="AE123" i="1"/>
  <c r="AE122" i="1"/>
  <c r="AE121" i="1"/>
  <c r="AE120" i="1"/>
  <c r="AE119" i="1"/>
  <c r="AE118" i="1"/>
  <c r="AE117" i="1"/>
  <c r="AE116" i="1"/>
  <c r="T124" i="1"/>
  <c r="T123" i="1"/>
  <c r="T122" i="1"/>
  <c r="T121" i="1"/>
  <c r="T120" i="1"/>
  <c r="T119" i="1"/>
  <c r="T118" i="1"/>
  <c r="T117" i="1"/>
  <c r="T116" i="1"/>
  <c r="AZ112" i="1"/>
  <c r="AZ111" i="1"/>
  <c r="AZ110" i="1"/>
  <c r="AZ109" i="1"/>
  <c r="AZ108" i="1"/>
  <c r="AR112" i="1"/>
  <c r="AR111" i="1"/>
  <c r="AR110" i="1"/>
  <c r="AR109" i="1"/>
  <c r="AR108" i="1"/>
  <c r="AR107" i="1"/>
  <c r="AJ112" i="1"/>
  <c r="AJ111" i="1"/>
  <c r="AJ110" i="1"/>
  <c r="AJ109" i="1"/>
  <c r="AJ108" i="1"/>
  <c r="AJ107" i="1"/>
  <c r="AJ106" i="1"/>
  <c r="AB110" i="1"/>
  <c r="AB111" i="1"/>
  <c r="AB112" i="1"/>
  <c r="AB109" i="1"/>
  <c r="AB108" i="1"/>
  <c r="AB107" i="1"/>
  <c r="AB106" i="1"/>
  <c r="AB105" i="1"/>
  <c r="T112" i="1"/>
  <c r="T111" i="1"/>
  <c r="T110" i="1"/>
  <c r="T109" i="1"/>
  <c r="T108" i="1"/>
  <c r="T107" i="1"/>
  <c r="T106" i="1"/>
  <c r="T105" i="1"/>
  <c r="AZ99" i="1"/>
  <c r="AZ98" i="1"/>
  <c r="AZ97" i="1"/>
  <c r="AZ96" i="1"/>
  <c r="AZ95" i="1"/>
  <c r="AR99" i="1"/>
  <c r="AR98" i="1"/>
  <c r="AR97" i="1"/>
  <c r="AR96" i="1"/>
  <c r="AR95" i="1"/>
  <c r="AR94" i="1"/>
  <c r="AJ99" i="1"/>
  <c r="AJ98" i="1"/>
  <c r="AJ97" i="1"/>
  <c r="AJ96" i="1"/>
  <c r="AJ95" i="1"/>
  <c r="AJ94" i="1"/>
  <c r="AJ93" i="1"/>
  <c r="AB99" i="1"/>
  <c r="AB98" i="1"/>
  <c r="AB97" i="1"/>
  <c r="AB96" i="1"/>
  <c r="AB95" i="1"/>
  <c r="AB94" i="1"/>
  <c r="AB93" i="1"/>
  <c r="AB92" i="1"/>
  <c r="T99" i="1"/>
  <c r="T98" i="1"/>
  <c r="T97" i="1"/>
  <c r="T96" i="1"/>
  <c r="T95" i="1"/>
  <c r="T94" i="1"/>
  <c r="T93" i="1"/>
  <c r="T92" i="1"/>
  <c r="AZ56" i="1" l="1"/>
  <c r="AZ55" i="1"/>
  <c r="AZ54" i="1"/>
  <c r="AZ53" i="1"/>
  <c r="AZ52" i="1"/>
  <c r="AZ51" i="1"/>
  <c r="Y56" i="1"/>
  <c r="Y55" i="1"/>
  <c r="Y54" i="1"/>
  <c r="Y53" i="1"/>
  <c r="Y52" i="1"/>
  <c r="Y51" i="1"/>
  <c r="AQ45" i="1"/>
  <c r="AQ44" i="1"/>
  <c r="AQ43" i="1"/>
  <c r="AQ42" i="1"/>
  <c r="AQ41" i="1"/>
  <c r="AQ40" i="1"/>
  <c r="AQ39" i="1"/>
  <c r="AQ38" i="1"/>
  <c r="P39" i="1"/>
  <c r="P38" i="1"/>
  <c r="P37" i="1"/>
  <c r="AQ30" i="1"/>
  <c r="AQ29" i="1"/>
  <c r="AQ28" i="1"/>
  <c r="AQ27" i="1"/>
  <c r="AQ26" i="1"/>
  <c r="AQ25" i="1"/>
  <c r="AQ24" i="1"/>
  <c r="AQ23" i="1"/>
  <c r="P30" i="1"/>
  <c r="P29" i="1"/>
  <c r="P28" i="1"/>
  <c r="P27" i="1"/>
  <c r="P26" i="1"/>
  <c r="P25" i="1"/>
  <c r="P24" i="1"/>
  <c r="P23" i="1"/>
  <c r="AQ14" i="1"/>
  <c r="AQ13" i="1"/>
  <c r="AQ12" i="1"/>
  <c r="AQ11" i="1"/>
  <c r="AQ10" i="1"/>
  <c r="P15" i="1"/>
  <c r="T129" i="1"/>
  <c r="T127" i="1"/>
  <c r="P14" i="1"/>
  <c r="P13" i="1"/>
  <c r="P12" i="1"/>
  <c r="P11" i="1"/>
</calcChain>
</file>

<file path=xl/sharedStrings.xml><?xml version="1.0" encoding="utf-8"?>
<sst xmlns="http://schemas.openxmlformats.org/spreadsheetml/2006/main" count="185" uniqueCount="90">
  <si>
    <t>1．　標準価格</t>
    <rPh sb="3" eb="5">
      <t>ヒョウジュン</t>
    </rPh>
    <rPh sb="5" eb="7">
      <t>カカク</t>
    </rPh>
    <phoneticPr fontId="4"/>
  </si>
  <si>
    <t>気乾単位容積質量（㎏/㎥）</t>
    <rPh sb="0" eb="1">
      <t>キ</t>
    </rPh>
    <rPh sb="2" eb="4">
      <t>タンイ</t>
    </rPh>
    <rPh sb="4" eb="6">
      <t>ヨウセキ</t>
    </rPh>
    <rPh sb="6" eb="8">
      <t>シツリョウ</t>
    </rPh>
    <phoneticPr fontId="4"/>
  </si>
  <si>
    <t>水セメント比の　　　上 限 値</t>
    <rPh sb="0" eb="1">
      <t>ミズ</t>
    </rPh>
    <rPh sb="5" eb="6">
      <t>ヒ</t>
    </rPh>
    <rPh sb="10" eb="11">
      <t>ウエ</t>
    </rPh>
    <rPh sb="12" eb="13">
      <t>キリ</t>
    </rPh>
    <rPh sb="14" eb="15">
      <t>アタイ</t>
    </rPh>
    <phoneticPr fontId="4"/>
  </si>
  <si>
    <t>普通セメント・高炉セメント</t>
    <rPh sb="0" eb="2">
      <t>フツウ</t>
    </rPh>
    <rPh sb="7" eb="9">
      <t>コウロ</t>
    </rPh>
    <phoneticPr fontId="4"/>
  </si>
  <si>
    <t>呼び強度</t>
    <rPh sb="0" eb="1">
      <t>ヨ</t>
    </rPh>
    <rPh sb="2" eb="4">
      <t>キョウド</t>
    </rPh>
    <phoneticPr fontId="4"/>
  </si>
  <si>
    <t>1．　標準価格</t>
    <phoneticPr fontId="2"/>
  </si>
  <si>
    <t>①普通コンクリート（スランプ8～21cmＡＥ減水剤）</t>
    <phoneticPr fontId="2"/>
  </si>
  <si>
    <t>材齢２８日　　　粗骨材　　２０、２５、４０(mm)</t>
    <phoneticPr fontId="2"/>
  </si>
  <si>
    <t>スランプ</t>
  </si>
  <si>
    <t>呼び強度</t>
    <phoneticPr fontId="2"/>
  </si>
  <si>
    <t>普通セメント・高炉Ｂ種セメント</t>
    <phoneticPr fontId="2"/>
  </si>
  <si>
    <t>５ ～ ２１cm</t>
    <phoneticPr fontId="2"/>
  </si>
  <si>
    <t>18ベース＠</t>
    <phoneticPr fontId="2"/>
  </si>
  <si>
    <t>円</t>
    <rPh sb="0" eb="1">
      <t>エン</t>
    </rPh>
    <phoneticPr fontId="2"/>
  </si>
  <si>
    <t>早 強 セ メ ン ト</t>
    <phoneticPr fontId="2"/>
  </si>
  <si>
    <t>材齢 ７日　　　粗骨材　　２０、２５、４０(mm)</t>
    <phoneticPr fontId="2"/>
  </si>
  <si>
    <t>②普通コンクリート（スランプ8～21cm高性能ＡＥ減水剤）</t>
    <phoneticPr fontId="2"/>
  </si>
  <si>
    <t>③普通コンクリート（スランプ8～21cm中庸熱セメント）</t>
    <phoneticPr fontId="2"/>
  </si>
  <si>
    <t>AE減水剤</t>
    <phoneticPr fontId="2"/>
  </si>
  <si>
    <t>高性能AE減水剤</t>
    <phoneticPr fontId="2"/>
  </si>
  <si>
    <t>④舗装コンクリート（ＡＥ減水剤）</t>
    <phoneticPr fontId="2"/>
  </si>
  <si>
    <t>曲げ ４．５N/mm2</t>
    <phoneticPr fontId="2"/>
  </si>
  <si>
    <t>スランプ６．５cm</t>
    <phoneticPr fontId="2"/>
  </si>
  <si>
    <t>曲げ ５．０N/mm2</t>
    <phoneticPr fontId="2"/>
  </si>
  <si>
    <t>普通セメント・高炉Ｂ種セメント</t>
    <phoneticPr fontId="2"/>
  </si>
  <si>
    <t>普通セメント</t>
    <phoneticPr fontId="2"/>
  </si>
  <si>
    <t>材齢２８日　　　１５　（mm)</t>
    <phoneticPr fontId="2"/>
  </si>
  <si>
    <t>２種</t>
    <phoneticPr fontId="2"/>
  </si>
  <si>
    <t>２種</t>
    <phoneticPr fontId="2"/>
  </si>
  <si>
    <t>１種</t>
    <phoneticPr fontId="2"/>
  </si>
  <si>
    <t xml:space="preserve">呼び強度
</t>
    <phoneticPr fontId="2"/>
  </si>
  <si>
    <t>⑥軽量ｺﾝｸﾘｰﾄ(高性能AE減水剤）</t>
    <phoneticPr fontId="2"/>
  </si>
  <si>
    <t>２種</t>
    <phoneticPr fontId="2"/>
  </si>
  <si>
    <t>２種</t>
    <phoneticPr fontId="2"/>
  </si>
  <si>
    <t>1種</t>
    <phoneticPr fontId="2"/>
  </si>
  <si>
    <t>※</t>
    <phoneticPr fontId="2"/>
  </si>
  <si>
    <t>※ スランプによる価格差はありません</t>
    <phoneticPr fontId="2"/>
  </si>
  <si>
    <t>※ 気乾単位容積質量1600は配合設計時における推定値が満足しないため1650での対応となります。</t>
    <phoneticPr fontId="2"/>
  </si>
  <si>
    <t>⑦大臣認定コンクリート(スランプ15～21cm及びフロー50～65cm高性能ＡＥ減水剤）　建築用</t>
    <phoneticPr fontId="2"/>
  </si>
  <si>
    <t>普 通 セ メ ン ト  ・  高 炉 B種セ メ ン ト</t>
    <phoneticPr fontId="2"/>
  </si>
  <si>
    <t>材齢２８日　　　２０、２５　（mm)</t>
    <phoneticPr fontId="2"/>
  </si>
  <si>
    <t>スランプ</t>
    <phoneticPr fontId="2"/>
  </si>
  <si>
    <t>フロー</t>
    <phoneticPr fontId="2"/>
  </si>
  <si>
    <t>１５～２１ cm</t>
    <phoneticPr fontId="2"/>
  </si>
  <si>
    <t>５０ cm</t>
    <phoneticPr fontId="2"/>
  </si>
  <si>
    <t>５５ cm</t>
    <phoneticPr fontId="2"/>
  </si>
  <si>
    <t>６０ cm</t>
    <phoneticPr fontId="2"/>
  </si>
  <si>
    <t>６５ cm</t>
    <phoneticPr fontId="2"/>
  </si>
  <si>
    <t>スランプ・フロー</t>
    <phoneticPr fontId="4"/>
  </si>
  <si>
    <t>設計基準強度</t>
    <phoneticPr fontId="2"/>
  </si>
  <si>
    <t>中庸熱セ メ ン ト</t>
    <phoneticPr fontId="2"/>
  </si>
  <si>
    <t>⑨ モルタル</t>
    <phoneticPr fontId="2"/>
  </si>
  <si>
    <t>１：１　　　（Ｃ=950）</t>
    <phoneticPr fontId="2"/>
  </si>
  <si>
    <t>１：１．５  （Ｃ=800）</t>
    <phoneticPr fontId="2"/>
  </si>
  <si>
    <t>１：２　　　（Ｃ=650）</t>
    <phoneticPr fontId="2"/>
  </si>
  <si>
    <t>1：２．５　 （Ｃ=550）</t>
    <phoneticPr fontId="2"/>
  </si>
  <si>
    <t>１：３　　　（Ｃ=450）</t>
    <phoneticPr fontId="2"/>
  </si>
  <si>
    <t>１：３．５　（Ｃ=400）</t>
    <phoneticPr fontId="2"/>
  </si>
  <si>
    <t>１：４　　　（Ｃ=350）</t>
    <phoneticPr fontId="2"/>
  </si>
  <si>
    <t>１：５　　　（Ｃ=300）</t>
    <phoneticPr fontId="2"/>
  </si>
  <si>
    <t>１：６　　　（Ｃ=250）</t>
    <phoneticPr fontId="2"/>
  </si>
  <si>
    <t>普通・高炉B種セメント</t>
    <phoneticPr fontId="2"/>
  </si>
  <si>
    <t>早強セメント</t>
    <phoneticPr fontId="2"/>
  </si>
  <si>
    <t>中庸熱セメント</t>
    <phoneticPr fontId="2"/>
  </si>
  <si>
    <t>⑩ セメント量指定コンクリート</t>
    <phoneticPr fontId="2"/>
  </si>
  <si>
    <t>セメント量１７０kg 　　(従来１：４：８）</t>
    <phoneticPr fontId="2"/>
  </si>
  <si>
    <t>セメント量２２０kg 　(従来１：３：６）</t>
    <phoneticPr fontId="2"/>
  </si>
  <si>
    <t>※ 高炉B種セメント使用のコンクリート及びモルタルは普通セメントと同額です。</t>
    <phoneticPr fontId="2"/>
  </si>
  <si>
    <t>※ 特殊セメント使用のコンクリートはその都度積算させて頂きます。</t>
    <phoneticPr fontId="2"/>
  </si>
  <si>
    <t>⑬ 水セメント比指定の場合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</si>
  <si>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</si>
  <si>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</si>
  <si>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</si>
  <si>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</si>
  <si>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</si>
  <si>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</si>
  <si>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※ スランプ２．５cm及び転圧コンクリートは工場渡しの価格です。</t>
    <phoneticPr fontId="2"/>
  </si>
  <si>
    <t>曲げ ４．５N/mm2</t>
    <phoneticPr fontId="2"/>
  </si>
  <si>
    <t>※スランプ２．５cm</t>
    <phoneticPr fontId="2"/>
  </si>
  <si>
    <t>※転圧ｺﾝｸﾘｰﾄ</t>
    <rPh sb="1" eb="3">
      <t>テンアツ</t>
    </rPh>
    <phoneticPr fontId="2"/>
  </si>
  <si>
    <t>曲げ ４．５N/mm2</t>
    <phoneticPr fontId="2"/>
  </si>
  <si>
    <t>種類</t>
    <phoneticPr fontId="2"/>
  </si>
  <si>
    <t>８～１８ cm</t>
    <phoneticPr fontId="2"/>
  </si>
  <si>
    <t>８～２１ cm</t>
    <phoneticPr fontId="2"/>
  </si>
  <si>
    <t>ｽﾗﾝﾌﾟ　　　　　　　　　5～21cm　　　　　　AE減水剤</t>
    <rPh sb="28" eb="30">
      <t>ゲンスイ</t>
    </rPh>
    <rPh sb="30" eb="31">
      <t>ザイ</t>
    </rPh>
    <phoneticPr fontId="4"/>
  </si>
  <si>
    <t>ｽﾗﾝﾌﾟ　　　　　　　　　　5～21cm　　　　　　　　高性能AE減水剤</t>
    <rPh sb="29" eb="31">
      <t>コウセイノウ</t>
    </rPh>
    <rPh sb="31" eb="33">
      <t>ＡＥ</t>
    </rPh>
    <rPh sb="34" eb="36">
      <t>ゲンスイ</t>
    </rPh>
    <rPh sb="36" eb="37">
      <t>ザイ</t>
    </rPh>
    <phoneticPr fontId="4"/>
  </si>
  <si>
    <t>⑤軽量ｺﾝｸﾘｰﾄ(AE減水剤）</t>
    <phoneticPr fontId="2"/>
  </si>
  <si>
    <t>-</t>
    <phoneticPr fontId="2"/>
  </si>
  <si>
    <t>※表記なき事項については、名古屋生コンクリート協同組合単価表による。</t>
    <rPh sb="1" eb="3">
      <t>ヒョウキ</t>
    </rPh>
    <rPh sb="5" eb="7">
      <t>ジコウ</t>
    </rPh>
    <rPh sb="13" eb="16">
      <t>ナゴヤ</t>
    </rPh>
    <rPh sb="16" eb="17">
      <t>ナマ</t>
    </rPh>
    <rPh sb="23" eb="25">
      <t>キョウドウ</t>
    </rPh>
    <rPh sb="25" eb="27">
      <t>クミアイ</t>
    </rPh>
    <rPh sb="27" eb="29">
      <t>タンカ</t>
    </rPh>
    <rPh sb="29" eb="30">
      <t>ヒョウ</t>
    </rPh>
    <phoneticPr fontId="2"/>
  </si>
  <si>
    <t>2019年4月版 平成31年度4月改訂版</t>
    <rPh sb="4" eb="5">
      <t>ネン</t>
    </rPh>
    <rPh sb="6" eb="7">
      <t>ガツ</t>
    </rPh>
    <rPh sb="7" eb="8">
      <t>バン</t>
    </rPh>
    <rPh sb="9" eb="11">
      <t>ヘイセイ</t>
    </rPh>
    <rPh sb="13" eb="15">
      <t>ネンド</t>
    </rPh>
    <rPh sb="16" eb="17">
      <t>ガツ</t>
    </rPh>
    <rPh sb="17" eb="20">
      <t>カイテイバン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</si>
</sst>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2" borderId="0" xfId="0" applyFill="1" applyAlignment="1"/>
    <xf numFmtId="0" fontId="3" fillId="2" borderId="0" xfId="0" applyFont="1" applyFill="1" applyAlignment="1"/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38" fontId="6" fillId="2" borderId="27" xfId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38" fontId="6" fillId="2" borderId="28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6" xfId="0" applyFont="1" applyBorder="1" applyAlignment="1"/>
    <xf numFmtId="0" fontId="7" fillId="0" borderId="7" xfId="0" applyFont="1" applyBorder="1" applyAlignment="1"/>
    <xf numFmtId="0" fontId="7" fillId="2" borderId="26" xfId="0" applyFont="1" applyFill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38" fontId="8" fillId="2" borderId="27" xfId="1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vertical="center" shrinkToFit="1"/>
    </xf>
    <xf numFmtId="38" fontId="8" fillId="2" borderId="28" xfId="1" applyFont="1" applyFill="1" applyBorder="1" applyAlignment="1">
      <alignment horizontal="left" vertical="center" wrapText="1"/>
    </xf>
    <xf numFmtId="0" fontId="0" fillId="2" borderId="26" xfId="0" applyFill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2" borderId="9" xfId="0" quotePrefix="1" applyFill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2" borderId="12" xfId="0" quotePrefix="1" applyFill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2" borderId="22" xfId="0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20" xfId="0" applyFill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/>
    </xf>
    <xf numFmtId="0" fontId="0" fillId="2" borderId="26" xfId="0" quotePrefix="1" applyFill="1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2" borderId="15" xfId="0" quotePrefix="1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 shrinkToFit="1"/>
    </xf>
    <xf numFmtId="0" fontId="0" fillId="2" borderId="21" xfId="0" quotePrefix="1" applyFill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0" xfId="0">
      <alignment vertical="center"/>
    </xf>
    <xf numFmtId="0" fontId="0" fillId="2" borderId="15" xfId="0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 shrinkToFit="1"/>
    </xf>
    <xf numFmtId="0" fontId="0" fillId="2" borderId="6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right" vertical="center" wrapText="1" shrinkToFit="1"/>
    </xf>
    <xf numFmtId="0" fontId="0" fillId="0" borderId="4" xfId="0" applyBorder="1" applyAlignment="1">
      <alignment horizontal="right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23" xfId="0" applyFill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38" xfId="0" applyBorder="1" applyAlignment="1">
      <alignment horizontal="right" vertical="center" shrinkToFit="1"/>
    </xf>
    <xf numFmtId="0" fontId="0" fillId="0" borderId="39" xfId="0" applyBorder="1" applyAlignment="1">
      <alignment horizontal="right" vertical="center" shrinkToFit="1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5" fillId="0" borderId="38" xfId="0" applyFont="1" applyBorder="1" applyAlignment="1">
      <alignment horizontal="right" vertical="center" readingOrder="1"/>
    </xf>
    <xf numFmtId="0" fontId="0" fillId="0" borderId="38" xfId="0" applyBorder="1" applyAlignment="1">
      <alignment horizontal="right" vertical="center" readingOrder="1"/>
    </xf>
    <xf numFmtId="0" fontId="0" fillId="0" borderId="39" xfId="0" applyBorder="1" applyAlignment="1">
      <alignment horizontal="right" vertical="center" readingOrder="1"/>
    </xf>
    <xf numFmtId="0" fontId="0" fillId="2" borderId="9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2" borderId="40" xfId="0" applyFill="1" applyBorder="1" applyAlignment="1">
      <alignment horizontal="right" vertical="center" shrinkToFit="1"/>
    </xf>
    <xf numFmtId="0" fontId="0" fillId="0" borderId="41" xfId="0" applyBorder="1" applyAlignment="1">
      <alignment horizontal="right" vertical="center" shrinkToFit="1"/>
    </xf>
    <xf numFmtId="0" fontId="0" fillId="0" borderId="2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44" xfId="0" applyBorder="1">
      <alignment vertical="center"/>
    </xf>
    <xf numFmtId="0" fontId="0" fillId="0" borderId="47" xfId="0" applyBorder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52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30" xfId="0" applyBorder="1">
      <alignment vertical="center"/>
    </xf>
    <xf numFmtId="0" fontId="0" fillId="0" borderId="46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40" xfId="0" applyFon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37" xfId="0" applyBorder="1">
      <alignment vertical="center"/>
    </xf>
    <xf numFmtId="0" fontId="5" fillId="0" borderId="29" xfId="0" applyFon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" xfId="0" applyBorder="1">
      <alignment vertical="center"/>
    </xf>
    <xf numFmtId="0" fontId="5" fillId="0" borderId="41" xfId="0" applyFont="1" applyBorder="1" applyAlignment="1">
      <alignment horizontal="right" vertical="center"/>
    </xf>
    <xf numFmtId="0" fontId="0" fillId="0" borderId="3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34" xfId="0" applyFont="1" applyBorder="1" applyAlignment="1">
      <alignment horizontal="right" vertical="center"/>
    </xf>
    <xf numFmtId="0" fontId="0" fillId="0" borderId="35" xfId="0" applyBorder="1">
      <alignment vertical="center"/>
    </xf>
    <xf numFmtId="0" fontId="0" fillId="0" borderId="2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</xdr:row>
      <xdr:rowOff>0</xdr:rowOff>
    </xdr:from>
    <xdr:to>
      <xdr:col>4</xdr:col>
      <xdr:colOff>47625</xdr:colOff>
      <xdr:row>97</xdr:row>
      <xdr:rowOff>133350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38300" y="20459700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</xdr:colOff>
      <xdr:row>97</xdr:row>
      <xdr:rowOff>85725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19125" y="20459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126</xdr:row>
      <xdr:rowOff>142875</xdr:rowOff>
    </xdr:from>
    <xdr:to>
      <xdr:col>5</xdr:col>
      <xdr:colOff>95250</xdr:colOff>
      <xdr:row>128</xdr:row>
      <xdr:rowOff>28575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572250" y="2807017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9" name="Text Box 6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05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23" name="Text Box 7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905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0</xdr:rowOff>
    </xdr:to>
    <xdr:sp macro="" textlink="">
      <xdr:nvSpPr>
        <xdr:cNvPr id="31" name="Text Box 6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90550" y="4410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0</xdr:rowOff>
    </xdr:to>
    <xdr:sp macro="" textlink="">
      <xdr:nvSpPr>
        <xdr:cNvPr id="34" name="Text Box 7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90550" y="4410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37" name="Text Box 6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0576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38" name="Text Box 7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0576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4</xdr:col>
      <xdr:colOff>47625</xdr:colOff>
      <xdr:row>64</xdr:row>
      <xdr:rowOff>133350</xdr:rowOff>
    </xdr:to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638300" y="12687300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85725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19125" y="12687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93</xdr:row>
      <xdr:rowOff>142875</xdr:rowOff>
    </xdr:from>
    <xdr:ext cx="514350" cy="323850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572250" y="19926300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77</xdr:row>
      <xdr:rowOff>0</xdr:rowOff>
    </xdr:from>
    <xdr:to>
      <xdr:col>4</xdr:col>
      <xdr:colOff>47625</xdr:colOff>
      <xdr:row>78</xdr:row>
      <xdr:rowOff>57150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638300" y="16125825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4</xdr:col>
      <xdr:colOff>47625</xdr:colOff>
      <xdr:row>111</xdr:row>
      <xdr:rowOff>57150</xdr:rowOff>
    </xdr:to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38300" y="23964900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15</xdr:col>
      <xdr:colOff>0</xdr:colOff>
      <xdr:row>8</xdr:row>
      <xdr:rowOff>209550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33425" y="1533525"/>
          <a:ext cx="942975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20</xdr:row>
      <xdr:rowOff>0</xdr:rowOff>
    </xdr:from>
    <xdr:to>
      <xdr:col>15</xdr:col>
      <xdr:colOff>9525</xdr:colOff>
      <xdr:row>22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42950" y="4381500"/>
          <a:ext cx="942975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33</xdr:row>
      <xdr:rowOff>209550</xdr:rowOff>
    </xdr:from>
    <xdr:to>
      <xdr:col>15</xdr:col>
      <xdr:colOff>0</xdr:colOff>
      <xdr:row>36</xdr:row>
      <xdr:rowOff>9525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723900" y="7439025"/>
          <a:ext cx="952500" cy="45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61</xdr:row>
      <xdr:rowOff>9525</xdr:rowOff>
    </xdr:from>
    <xdr:to>
      <xdr:col>16</xdr:col>
      <xdr:colOff>66675</xdr:colOff>
      <xdr:row>63</xdr:row>
      <xdr:rowOff>9525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723900" y="13373100"/>
          <a:ext cx="1123950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7</xdr:row>
      <xdr:rowOff>9525</xdr:rowOff>
    </xdr:from>
    <xdr:to>
      <xdr:col>42</xdr:col>
      <xdr:colOff>0</xdr:colOff>
      <xdr:row>9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3562350" y="1543050"/>
          <a:ext cx="942975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</xdr:colOff>
      <xdr:row>20</xdr:row>
      <xdr:rowOff>9525</xdr:rowOff>
    </xdr:from>
    <xdr:to>
      <xdr:col>42</xdr:col>
      <xdr:colOff>19050</xdr:colOff>
      <xdr:row>22</xdr:row>
      <xdr:rowOff>9525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3581400" y="4391025"/>
          <a:ext cx="942975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33</xdr:row>
      <xdr:rowOff>200025</xdr:rowOff>
    </xdr:from>
    <xdr:to>
      <xdr:col>42</xdr:col>
      <xdr:colOff>9525</xdr:colOff>
      <xdr:row>36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3562350" y="7429500"/>
          <a:ext cx="952500" cy="45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76</xdr:row>
      <xdr:rowOff>9525</xdr:rowOff>
    </xdr:from>
    <xdr:to>
      <xdr:col>16</xdr:col>
      <xdr:colOff>66675</xdr:colOff>
      <xdr:row>78</xdr:row>
      <xdr:rowOff>9525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723900" y="13373100"/>
          <a:ext cx="1123950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89</xdr:row>
      <xdr:rowOff>47625</xdr:rowOff>
    </xdr:from>
    <xdr:to>
      <xdr:col>19</xdr:col>
      <xdr:colOff>9525</xdr:colOff>
      <xdr:row>90</xdr:row>
      <xdr:rowOff>200025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714375" y="20859750"/>
          <a:ext cx="1390650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102</xdr:row>
      <xdr:rowOff>38100</xdr:rowOff>
    </xdr:from>
    <xdr:to>
      <xdr:col>19</xdr:col>
      <xdr:colOff>28575</xdr:colOff>
      <xdr:row>103</xdr:row>
      <xdr:rowOff>190500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733425" y="23698200"/>
          <a:ext cx="1390650" cy="37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67"/>
  <sheetViews>
    <sheetView tabSelected="1" workbookViewId="0">
      <selection activeCell="BM9" sqref="BM9"/>
    </sheetView>
  </sheetViews>
  <sheetFormatPr defaultColWidth="1.375" defaultRowHeight="17.25" customHeight="1" x14ac:dyDescent="0.15"/>
  <cols>
    <col min="1" max="1" width="5.5" bestFit="1" customWidth="1"/>
  </cols>
  <sheetData>
    <row r="1" spans="1:65" ht="17.25" customHeight="1" thickBot="1" x14ac:dyDescent="0.2"/>
    <row r="2" spans="1:65" ht="17.25" customHeight="1" thickTop="1" thickBot="1" x14ac:dyDescent="0.25">
      <c r="A2" s="2" t="s">
        <v>0</v>
      </c>
      <c r="B2" s="64" t="s">
        <v>5</v>
      </c>
      <c r="C2" s="64"/>
      <c r="D2" s="64"/>
      <c r="E2" s="64"/>
      <c r="F2" s="64"/>
      <c r="G2" s="64"/>
      <c r="H2" s="64"/>
      <c r="I2" s="64"/>
      <c r="J2" s="64"/>
      <c r="K2" s="64"/>
      <c r="L2" s="64"/>
      <c r="AJ2" s="161" t="s">
        <v>12</v>
      </c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58">
        <v>14500</v>
      </c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60"/>
      <c r="BL2" s="64" t="s">
        <v>13</v>
      </c>
      <c r="BM2" s="64"/>
    </row>
    <row r="3" spans="1:65" ht="17.25" customHeight="1" thickTop="1" x14ac:dyDescent="0.2">
      <c r="A3" s="2"/>
    </row>
    <row r="4" spans="1:65" ht="17.25" customHeight="1" x14ac:dyDescent="0.15">
      <c r="A4" s="1"/>
      <c r="E4" s="64" t="s">
        <v>6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</row>
    <row r="5" spans="1:65" ht="17.25" customHeight="1" x14ac:dyDescent="0.15">
      <c r="A5" s="1"/>
    </row>
    <row r="6" spans="1:65" ht="17.25" customHeight="1" x14ac:dyDescent="0.15">
      <c r="A6" s="1"/>
      <c r="G6" s="122" t="s">
        <v>10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3"/>
      <c r="AH6" s="157" t="s">
        <v>14</v>
      </c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3"/>
    </row>
    <row r="7" spans="1:65" ht="17.25" customHeight="1" x14ac:dyDescent="0.15">
      <c r="A7" s="1"/>
      <c r="G7" s="122" t="s">
        <v>7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3"/>
      <c r="AH7" s="157" t="s">
        <v>15</v>
      </c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3"/>
    </row>
    <row r="8" spans="1:65" ht="17.25" customHeight="1" x14ac:dyDescent="0.15">
      <c r="A8" s="1"/>
      <c r="G8" s="143" t="s">
        <v>8</v>
      </c>
      <c r="H8" s="144"/>
      <c r="I8" s="144"/>
      <c r="J8" s="144"/>
      <c r="K8" s="144"/>
      <c r="L8" s="144"/>
      <c r="M8" s="144"/>
      <c r="N8" s="144"/>
      <c r="O8" s="144"/>
      <c r="P8" s="162" t="s">
        <v>11</v>
      </c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3"/>
      <c r="AH8" s="164" t="s">
        <v>8</v>
      </c>
      <c r="AI8" s="144"/>
      <c r="AJ8" s="144"/>
      <c r="AK8" s="144"/>
      <c r="AL8" s="144"/>
      <c r="AM8" s="144"/>
      <c r="AN8" s="144"/>
      <c r="AO8" s="144"/>
      <c r="AP8" s="144"/>
      <c r="AQ8" s="162" t="s">
        <v>11</v>
      </c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3"/>
    </row>
    <row r="9" spans="1:65" ht="17.25" customHeight="1" x14ac:dyDescent="0.15">
      <c r="A9" s="1"/>
      <c r="G9" s="113" t="s">
        <v>9</v>
      </c>
      <c r="H9" s="114"/>
      <c r="I9" s="114"/>
      <c r="J9" s="114"/>
      <c r="K9" s="114"/>
      <c r="L9" s="114"/>
      <c r="M9" s="114"/>
      <c r="N9" s="114"/>
      <c r="O9" s="11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5"/>
      <c r="AH9" s="165" t="s">
        <v>9</v>
      </c>
      <c r="AI9" s="114"/>
      <c r="AJ9" s="114"/>
      <c r="AK9" s="114"/>
      <c r="AL9" s="114"/>
      <c r="AM9" s="114"/>
      <c r="AN9" s="114"/>
      <c r="AO9" s="114"/>
      <c r="AP9" s="11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5"/>
    </row>
    <row r="10" spans="1:65" ht="17.25" customHeight="1" x14ac:dyDescent="0.15">
      <c r="A10" s="1"/>
      <c r="G10" s="166">
        <v>18</v>
      </c>
      <c r="H10" s="107"/>
      <c r="I10" s="107"/>
      <c r="J10" s="107"/>
      <c r="K10" s="107"/>
      <c r="L10" s="107"/>
      <c r="M10" s="107"/>
      <c r="N10" s="107"/>
      <c r="O10" s="107"/>
      <c r="P10" s="107">
        <f>$AX$2</f>
        <v>14500</v>
      </c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8"/>
      <c r="AH10" s="106">
        <v>18</v>
      </c>
      <c r="AI10" s="107"/>
      <c r="AJ10" s="107"/>
      <c r="AK10" s="107"/>
      <c r="AL10" s="107"/>
      <c r="AM10" s="107"/>
      <c r="AN10" s="107"/>
      <c r="AO10" s="107"/>
      <c r="AP10" s="107"/>
      <c r="AQ10" s="107">
        <f>$AX$2+1000</f>
        <v>15500</v>
      </c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8"/>
    </row>
    <row r="11" spans="1:65" ht="17.25" customHeight="1" x14ac:dyDescent="0.15">
      <c r="A11" s="1"/>
      <c r="G11" s="127">
        <v>21</v>
      </c>
      <c r="H11" s="68"/>
      <c r="I11" s="68"/>
      <c r="J11" s="68"/>
      <c r="K11" s="68"/>
      <c r="L11" s="68"/>
      <c r="M11" s="68"/>
      <c r="N11" s="68"/>
      <c r="O11" s="68"/>
      <c r="P11" s="68">
        <f>$AX$2+300</f>
        <v>14800</v>
      </c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9"/>
      <c r="AH11" s="104">
        <v>21</v>
      </c>
      <c r="AI11" s="68"/>
      <c r="AJ11" s="68"/>
      <c r="AK11" s="68"/>
      <c r="AL11" s="68"/>
      <c r="AM11" s="68"/>
      <c r="AN11" s="68"/>
      <c r="AO11" s="68"/>
      <c r="AP11" s="68"/>
      <c r="AQ11" s="68">
        <f>$AX$2+1400</f>
        <v>15900</v>
      </c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9"/>
    </row>
    <row r="12" spans="1:65" ht="17.25" customHeight="1" x14ac:dyDescent="0.15">
      <c r="A12" s="1"/>
      <c r="G12" s="127">
        <v>24</v>
      </c>
      <c r="H12" s="68"/>
      <c r="I12" s="68"/>
      <c r="J12" s="68"/>
      <c r="K12" s="68"/>
      <c r="L12" s="68"/>
      <c r="M12" s="68"/>
      <c r="N12" s="68"/>
      <c r="O12" s="68"/>
      <c r="P12" s="68">
        <f>$AX$2+600</f>
        <v>15100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9"/>
      <c r="AH12" s="104">
        <v>24</v>
      </c>
      <c r="AI12" s="68"/>
      <c r="AJ12" s="68"/>
      <c r="AK12" s="68"/>
      <c r="AL12" s="68"/>
      <c r="AM12" s="68"/>
      <c r="AN12" s="68"/>
      <c r="AO12" s="68"/>
      <c r="AP12" s="68"/>
      <c r="AQ12" s="68">
        <f>$AX$2+1900</f>
        <v>16400</v>
      </c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9"/>
    </row>
    <row r="13" spans="1:65" ht="17.25" customHeight="1" x14ac:dyDescent="0.15">
      <c r="A13" s="1"/>
      <c r="G13" s="127">
        <v>27</v>
      </c>
      <c r="H13" s="68"/>
      <c r="I13" s="68"/>
      <c r="J13" s="68"/>
      <c r="K13" s="68"/>
      <c r="L13" s="68"/>
      <c r="M13" s="68"/>
      <c r="N13" s="68"/>
      <c r="O13" s="68"/>
      <c r="P13" s="68">
        <f>$AX$2+900</f>
        <v>15400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9"/>
      <c r="AH13" s="104">
        <v>27</v>
      </c>
      <c r="AI13" s="68"/>
      <c r="AJ13" s="68"/>
      <c r="AK13" s="68"/>
      <c r="AL13" s="68"/>
      <c r="AM13" s="68"/>
      <c r="AN13" s="68"/>
      <c r="AO13" s="68"/>
      <c r="AP13" s="68"/>
      <c r="AQ13" s="68">
        <f>$AX$2+2250</f>
        <v>16750</v>
      </c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9"/>
    </row>
    <row r="14" spans="1:65" ht="17.25" customHeight="1" x14ac:dyDescent="0.15">
      <c r="A14" s="1"/>
      <c r="G14" s="127">
        <v>30</v>
      </c>
      <c r="H14" s="68"/>
      <c r="I14" s="68"/>
      <c r="J14" s="68"/>
      <c r="K14" s="68"/>
      <c r="L14" s="68"/>
      <c r="M14" s="68"/>
      <c r="N14" s="68"/>
      <c r="O14" s="68"/>
      <c r="P14" s="68">
        <f>$AX$2+1200</f>
        <v>15700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9"/>
      <c r="AH14" s="104">
        <v>30</v>
      </c>
      <c r="AI14" s="68"/>
      <c r="AJ14" s="68"/>
      <c r="AK14" s="68"/>
      <c r="AL14" s="68"/>
      <c r="AM14" s="68"/>
      <c r="AN14" s="68"/>
      <c r="AO14" s="68"/>
      <c r="AP14" s="68"/>
      <c r="AQ14" s="68">
        <f>$AX$2+2700</f>
        <v>17200</v>
      </c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9"/>
    </row>
    <row r="15" spans="1:65" ht="17.25" customHeight="1" x14ac:dyDescent="0.15">
      <c r="A15" s="1"/>
      <c r="G15" s="121">
        <v>33</v>
      </c>
      <c r="H15" s="66"/>
      <c r="I15" s="66"/>
      <c r="J15" s="66"/>
      <c r="K15" s="66"/>
      <c r="L15" s="66"/>
      <c r="M15" s="66"/>
      <c r="N15" s="66"/>
      <c r="O15" s="66"/>
      <c r="P15" s="66">
        <f>$AX$2+1700</f>
        <v>16200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7"/>
      <c r="AH15" s="105">
        <v>33</v>
      </c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7"/>
    </row>
    <row r="16" spans="1:65" ht="17.25" customHeight="1" x14ac:dyDescent="0.15">
      <c r="A16" s="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 spans="1:60" ht="17.25" customHeight="1" x14ac:dyDescent="0.15">
      <c r="A17" s="1"/>
      <c r="F17" s="64" t="s">
        <v>16</v>
      </c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</row>
    <row r="18" spans="1:60" ht="17.25" customHeight="1" x14ac:dyDescent="0.15">
      <c r="A18" s="1"/>
    </row>
    <row r="19" spans="1:60" ht="17.25" customHeight="1" x14ac:dyDescent="0.15">
      <c r="A19" s="1"/>
      <c r="G19" s="148" t="s">
        <v>10</v>
      </c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8" t="s">
        <v>14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55"/>
    </row>
    <row r="20" spans="1:60" ht="17.25" customHeight="1" x14ac:dyDescent="0.15">
      <c r="A20" s="1"/>
      <c r="G20" s="148" t="s">
        <v>7</v>
      </c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8" t="s">
        <v>15</v>
      </c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55"/>
    </row>
    <row r="21" spans="1:60" ht="17.25" customHeight="1" x14ac:dyDescent="0.15">
      <c r="A21" s="1"/>
      <c r="G21" s="140" t="s">
        <v>8</v>
      </c>
      <c r="H21" s="141"/>
      <c r="I21" s="141"/>
      <c r="J21" s="141"/>
      <c r="K21" s="141"/>
      <c r="L21" s="141"/>
      <c r="M21" s="141"/>
      <c r="N21" s="141"/>
      <c r="O21" s="141"/>
      <c r="P21" s="128" t="s">
        <v>11</v>
      </c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30"/>
      <c r="AH21" s="156" t="s">
        <v>8</v>
      </c>
      <c r="AI21" s="141"/>
      <c r="AJ21" s="141"/>
      <c r="AK21" s="141"/>
      <c r="AL21" s="141"/>
      <c r="AM21" s="141"/>
      <c r="AN21" s="141"/>
      <c r="AO21" s="141"/>
      <c r="AP21" s="141"/>
      <c r="AQ21" s="128" t="s">
        <v>11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30"/>
    </row>
    <row r="22" spans="1:60" ht="17.25" customHeight="1" x14ac:dyDescent="0.15">
      <c r="A22" s="1"/>
      <c r="G22" s="142" t="s">
        <v>9</v>
      </c>
      <c r="H22" s="131"/>
      <c r="I22" s="131"/>
      <c r="J22" s="131"/>
      <c r="K22" s="131"/>
      <c r="L22" s="131"/>
      <c r="M22" s="131"/>
      <c r="N22" s="131"/>
      <c r="O22" s="131"/>
      <c r="P22" s="115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2"/>
      <c r="AH22" s="131" t="s">
        <v>9</v>
      </c>
      <c r="AI22" s="131"/>
      <c r="AJ22" s="131"/>
      <c r="AK22" s="131"/>
      <c r="AL22" s="131"/>
      <c r="AM22" s="131"/>
      <c r="AN22" s="131"/>
      <c r="AO22" s="131"/>
      <c r="AP22" s="131"/>
      <c r="AQ22" s="115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2"/>
    </row>
    <row r="23" spans="1:60" ht="17.25" customHeight="1" x14ac:dyDescent="0.15">
      <c r="A23" s="1"/>
      <c r="G23" s="150">
        <v>27</v>
      </c>
      <c r="H23" s="145"/>
      <c r="I23" s="145"/>
      <c r="J23" s="145"/>
      <c r="K23" s="145"/>
      <c r="L23" s="145"/>
      <c r="M23" s="145"/>
      <c r="N23" s="145"/>
      <c r="O23" s="145"/>
      <c r="P23" s="146">
        <f>$AX$2+1700</f>
        <v>16200</v>
      </c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7"/>
      <c r="AH23" s="145">
        <v>27</v>
      </c>
      <c r="AI23" s="145"/>
      <c r="AJ23" s="145"/>
      <c r="AK23" s="145"/>
      <c r="AL23" s="145"/>
      <c r="AM23" s="145"/>
      <c r="AN23" s="145"/>
      <c r="AO23" s="145"/>
      <c r="AP23" s="145"/>
      <c r="AQ23" s="146">
        <f>$AX$2+3050</f>
        <v>17550</v>
      </c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7"/>
    </row>
    <row r="24" spans="1:60" ht="17.25" customHeight="1" x14ac:dyDescent="0.15">
      <c r="A24" s="1"/>
      <c r="G24" s="150">
        <v>30</v>
      </c>
      <c r="H24" s="145"/>
      <c r="I24" s="145"/>
      <c r="J24" s="145"/>
      <c r="K24" s="145"/>
      <c r="L24" s="145"/>
      <c r="M24" s="145"/>
      <c r="N24" s="145"/>
      <c r="O24" s="145"/>
      <c r="P24" s="146">
        <f>$AX$2+2000</f>
        <v>16500</v>
      </c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7"/>
      <c r="AH24" s="145">
        <v>30</v>
      </c>
      <c r="AI24" s="145"/>
      <c r="AJ24" s="145"/>
      <c r="AK24" s="145"/>
      <c r="AL24" s="145"/>
      <c r="AM24" s="145"/>
      <c r="AN24" s="145"/>
      <c r="AO24" s="145"/>
      <c r="AP24" s="145"/>
      <c r="AQ24" s="146">
        <f>$AX$2+3500</f>
        <v>18000</v>
      </c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7"/>
    </row>
    <row r="25" spans="1:60" ht="17.25" customHeight="1" x14ac:dyDescent="0.15">
      <c r="A25" s="1"/>
      <c r="G25" s="150">
        <v>33</v>
      </c>
      <c r="H25" s="145"/>
      <c r="I25" s="145"/>
      <c r="J25" s="145"/>
      <c r="K25" s="145"/>
      <c r="L25" s="145"/>
      <c r="M25" s="145"/>
      <c r="N25" s="145"/>
      <c r="O25" s="145"/>
      <c r="P25" s="146">
        <f>$AX$2+2500</f>
        <v>17000</v>
      </c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7"/>
      <c r="AH25" s="145">
        <v>33</v>
      </c>
      <c r="AI25" s="145"/>
      <c r="AJ25" s="145"/>
      <c r="AK25" s="145"/>
      <c r="AL25" s="145"/>
      <c r="AM25" s="145"/>
      <c r="AN25" s="145"/>
      <c r="AO25" s="145"/>
      <c r="AP25" s="145"/>
      <c r="AQ25" s="146">
        <f>$AX$2+4000</f>
        <v>18500</v>
      </c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7"/>
    </row>
    <row r="26" spans="1:60" ht="17.25" customHeight="1" x14ac:dyDescent="0.15">
      <c r="A26" s="1"/>
      <c r="G26" s="150">
        <v>36</v>
      </c>
      <c r="H26" s="145"/>
      <c r="I26" s="145"/>
      <c r="J26" s="145"/>
      <c r="K26" s="145"/>
      <c r="L26" s="145"/>
      <c r="M26" s="145"/>
      <c r="N26" s="145"/>
      <c r="O26" s="145"/>
      <c r="P26" s="146">
        <f>$AX$2+3150</f>
        <v>17650</v>
      </c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7"/>
      <c r="AH26" s="145">
        <v>36</v>
      </c>
      <c r="AI26" s="145"/>
      <c r="AJ26" s="145"/>
      <c r="AK26" s="145"/>
      <c r="AL26" s="145"/>
      <c r="AM26" s="145"/>
      <c r="AN26" s="145"/>
      <c r="AO26" s="145"/>
      <c r="AP26" s="145"/>
      <c r="AQ26" s="146">
        <f>$AX$2+4800</f>
        <v>19300</v>
      </c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7"/>
    </row>
    <row r="27" spans="1:60" ht="17.25" customHeight="1" x14ac:dyDescent="0.15">
      <c r="A27" s="1"/>
      <c r="G27" s="150">
        <v>39</v>
      </c>
      <c r="H27" s="145"/>
      <c r="I27" s="145"/>
      <c r="J27" s="145"/>
      <c r="K27" s="145"/>
      <c r="L27" s="145"/>
      <c r="M27" s="145"/>
      <c r="N27" s="145"/>
      <c r="O27" s="145"/>
      <c r="P27" s="146">
        <f>$AX$2+3650</f>
        <v>18150</v>
      </c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7"/>
      <c r="AH27" s="145">
        <v>39</v>
      </c>
      <c r="AI27" s="145"/>
      <c r="AJ27" s="145"/>
      <c r="AK27" s="145"/>
      <c r="AL27" s="145"/>
      <c r="AM27" s="145"/>
      <c r="AN27" s="145"/>
      <c r="AO27" s="145"/>
      <c r="AP27" s="145"/>
      <c r="AQ27" s="146">
        <f>$AX$2+5300</f>
        <v>19800</v>
      </c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7"/>
    </row>
    <row r="28" spans="1:60" ht="17.25" customHeight="1" x14ac:dyDescent="0.15">
      <c r="A28" s="1"/>
      <c r="G28" s="150">
        <v>40</v>
      </c>
      <c r="H28" s="145"/>
      <c r="I28" s="145"/>
      <c r="J28" s="145"/>
      <c r="K28" s="145"/>
      <c r="L28" s="145"/>
      <c r="M28" s="145"/>
      <c r="N28" s="145"/>
      <c r="O28" s="145"/>
      <c r="P28" s="146">
        <f>$AX$2+3800</f>
        <v>18300</v>
      </c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7"/>
      <c r="AH28" s="145">
        <v>40</v>
      </c>
      <c r="AI28" s="145"/>
      <c r="AJ28" s="145"/>
      <c r="AK28" s="145"/>
      <c r="AL28" s="145"/>
      <c r="AM28" s="145"/>
      <c r="AN28" s="145"/>
      <c r="AO28" s="145"/>
      <c r="AP28" s="145"/>
      <c r="AQ28" s="146">
        <f>$AX$2+5500</f>
        <v>20000</v>
      </c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7"/>
    </row>
    <row r="29" spans="1:60" ht="17.25" customHeight="1" x14ac:dyDescent="0.15">
      <c r="A29" s="1"/>
      <c r="G29" s="150">
        <v>42</v>
      </c>
      <c r="H29" s="145"/>
      <c r="I29" s="145"/>
      <c r="J29" s="145"/>
      <c r="K29" s="145"/>
      <c r="L29" s="145"/>
      <c r="M29" s="145"/>
      <c r="N29" s="145"/>
      <c r="O29" s="145"/>
      <c r="P29" s="146">
        <f>$AX$2+4600</f>
        <v>19100</v>
      </c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7"/>
      <c r="AH29" s="145">
        <v>42</v>
      </c>
      <c r="AI29" s="145"/>
      <c r="AJ29" s="145"/>
      <c r="AK29" s="145"/>
      <c r="AL29" s="145"/>
      <c r="AM29" s="145"/>
      <c r="AN29" s="145"/>
      <c r="AO29" s="145"/>
      <c r="AP29" s="145"/>
      <c r="AQ29" s="146">
        <f>$AX$2+6400</f>
        <v>20900</v>
      </c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7"/>
    </row>
    <row r="30" spans="1:60" ht="17.25" customHeight="1" x14ac:dyDescent="0.15">
      <c r="A30" s="1"/>
      <c r="G30" s="151">
        <v>45</v>
      </c>
      <c r="H30" s="152"/>
      <c r="I30" s="152"/>
      <c r="J30" s="152"/>
      <c r="K30" s="152"/>
      <c r="L30" s="152"/>
      <c r="M30" s="152"/>
      <c r="N30" s="152"/>
      <c r="O30" s="152"/>
      <c r="P30" s="153">
        <f>$AX$2+5000</f>
        <v>19500</v>
      </c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4"/>
      <c r="AH30" s="152">
        <v>45</v>
      </c>
      <c r="AI30" s="152"/>
      <c r="AJ30" s="152"/>
      <c r="AK30" s="152"/>
      <c r="AL30" s="152"/>
      <c r="AM30" s="152"/>
      <c r="AN30" s="152"/>
      <c r="AO30" s="152"/>
      <c r="AP30" s="152"/>
      <c r="AQ30" s="153">
        <f>$AX$2+7050</f>
        <v>21550</v>
      </c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4"/>
    </row>
    <row r="31" spans="1:60" ht="17.25" customHeight="1" x14ac:dyDescent="0.15">
      <c r="A31" s="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1:60" ht="17.25" customHeight="1" x14ac:dyDescent="0.15">
      <c r="A32" s="1"/>
      <c r="F32" s="64" t="s">
        <v>17</v>
      </c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</row>
    <row r="33" spans="1:60" ht="17.25" customHeight="1" x14ac:dyDescent="0.15">
      <c r="A33" s="1"/>
      <c r="G33" s="148" t="s">
        <v>18</v>
      </c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22" t="s">
        <v>19</v>
      </c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3"/>
    </row>
    <row r="34" spans="1:60" ht="17.25" customHeight="1" x14ac:dyDescent="0.15">
      <c r="A34" s="1"/>
      <c r="G34" s="148" t="s">
        <v>7</v>
      </c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22" t="s">
        <v>7</v>
      </c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3"/>
    </row>
    <row r="35" spans="1:60" ht="17.25" customHeight="1" x14ac:dyDescent="0.15">
      <c r="A35" s="1"/>
      <c r="G35" s="140" t="s">
        <v>8</v>
      </c>
      <c r="H35" s="141"/>
      <c r="I35" s="141"/>
      <c r="J35" s="141"/>
      <c r="K35" s="141"/>
      <c r="L35" s="141"/>
      <c r="M35" s="141"/>
      <c r="N35" s="141"/>
      <c r="O35" s="141"/>
      <c r="P35" s="128" t="s">
        <v>11</v>
      </c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30"/>
      <c r="AH35" s="143" t="s">
        <v>8</v>
      </c>
      <c r="AI35" s="144"/>
      <c r="AJ35" s="144"/>
      <c r="AK35" s="144"/>
      <c r="AL35" s="144"/>
      <c r="AM35" s="144"/>
      <c r="AN35" s="144"/>
      <c r="AO35" s="144"/>
      <c r="AP35" s="144"/>
      <c r="AQ35" s="133" t="s">
        <v>11</v>
      </c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4"/>
    </row>
    <row r="36" spans="1:60" ht="17.25" customHeight="1" x14ac:dyDescent="0.15">
      <c r="A36" s="1"/>
      <c r="G36" s="142" t="s">
        <v>9</v>
      </c>
      <c r="H36" s="131"/>
      <c r="I36" s="131"/>
      <c r="J36" s="131"/>
      <c r="K36" s="131"/>
      <c r="L36" s="131"/>
      <c r="M36" s="131"/>
      <c r="N36" s="131"/>
      <c r="O36" s="131"/>
      <c r="P36" s="115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2"/>
      <c r="AH36" s="113" t="s">
        <v>9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6"/>
    </row>
    <row r="37" spans="1:60" ht="17.25" customHeight="1" x14ac:dyDescent="0.15">
      <c r="A37" s="1"/>
      <c r="G37" s="135">
        <v>24</v>
      </c>
      <c r="H37" s="136"/>
      <c r="I37" s="136"/>
      <c r="J37" s="136"/>
      <c r="K37" s="136"/>
      <c r="L37" s="136"/>
      <c r="M37" s="136"/>
      <c r="N37" s="136"/>
      <c r="O37" s="136"/>
      <c r="P37" s="137">
        <f>$AX$2+3350</f>
        <v>17850</v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8"/>
      <c r="AH37" s="139">
        <v>24</v>
      </c>
      <c r="AI37" s="72"/>
      <c r="AJ37" s="72"/>
      <c r="AK37" s="72"/>
      <c r="AL37" s="72"/>
      <c r="AM37" s="72"/>
      <c r="AN37" s="72"/>
      <c r="AO37" s="72"/>
      <c r="AP37" s="72"/>
      <c r="AQ37" s="72" t="s">
        <v>74</v>
      </c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4"/>
    </row>
    <row r="38" spans="1:60" ht="17.25" customHeight="1" x14ac:dyDescent="0.15">
      <c r="A38" s="1"/>
      <c r="G38" s="124">
        <v>27</v>
      </c>
      <c r="H38" s="125"/>
      <c r="I38" s="125"/>
      <c r="J38" s="125"/>
      <c r="K38" s="125"/>
      <c r="L38" s="125"/>
      <c r="M38" s="125"/>
      <c r="N38" s="125"/>
      <c r="O38" s="125"/>
      <c r="P38" s="109">
        <f>$AX$2+3600</f>
        <v>18100</v>
      </c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6"/>
      <c r="AH38" s="127">
        <v>27</v>
      </c>
      <c r="AI38" s="68"/>
      <c r="AJ38" s="68"/>
      <c r="AK38" s="68"/>
      <c r="AL38" s="68"/>
      <c r="AM38" s="68"/>
      <c r="AN38" s="68"/>
      <c r="AO38" s="68"/>
      <c r="AP38" s="68"/>
      <c r="AQ38" s="68">
        <f>$AX$2+4400</f>
        <v>18900</v>
      </c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9"/>
    </row>
    <row r="39" spans="1:60" ht="17.25" customHeight="1" x14ac:dyDescent="0.15">
      <c r="A39" s="1"/>
      <c r="G39" s="124">
        <v>30</v>
      </c>
      <c r="H39" s="125"/>
      <c r="I39" s="125"/>
      <c r="J39" s="125"/>
      <c r="K39" s="125"/>
      <c r="L39" s="125"/>
      <c r="M39" s="125"/>
      <c r="N39" s="125"/>
      <c r="O39" s="125"/>
      <c r="P39" s="109">
        <f>$AX$2+4050</f>
        <v>18550</v>
      </c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6"/>
      <c r="AH39" s="127">
        <v>30</v>
      </c>
      <c r="AI39" s="68"/>
      <c r="AJ39" s="68"/>
      <c r="AK39" s="68"/>
      <c r="AL39" s="68"/>
      <c r="AM39" s="68"/>
      <c r="AN39" s="68"/>
      <c r="AO39" s="68"/>
      <c r="AP39" s="68"/>
      <c r="AQ39" s="68">
        <f>$AX$2+4850</f>
        <v>19350</v>
      </c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9"/>
    </row>
    <row r="40" spans="1:60" ht="17.25" customHeight="1" x14ac:dyDescent="0.15">
      <c r="A40" s="1"/>
      <c r="G40" s="124">
        <v>33</v>
      </c>
      <c r="H40" s="125"/>
      <c r="I40" s="125"/>
      <c r="J40" s="125"/>
      <c r="K40" s="125"/>
      <c r="L40" s="125"/>
      <c r="M40" s="125"/>
      <c r="N40" s="125"/>
      <c r="O40" s="125"/>
      <c r="P40" s="109" t="s">
        <v>75</v>
      </c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6"/>
      <c r="AH40" s="127">
        <v>33</v>
      </c>
      <c r="AI40" s="68"/>
      <c r="AJ40" s="68"/>
      <c r="AK40" s="68"/>
      <c r="AL40" s="68"/>
      <c r="AM40" s="68"/>
      <c r="AN40" s="68"/>
      <c r="AO40" s="68"/>
      <c r="AP40" s="68"/>
      <c r="AQ40" s="68">
        <f>$AX$2+5350</f>
        <v>19850</v>
      </c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9"/>
    </row>
    <row r="41" spans="1:60" ht="17.25" customHeight="1" x14ac:dyDescent="0.15">
      <c r="A41" s="1"/>
      <c r="G41" s="124">
        <v>36</v>
      </c>
      <c r="H41" s="125"/>
      <c r="I41" s="125"/>
      <c r="J41" s="125"/>
      <c r="K41" s="125"/>
      <c r="L41" s="125"/>
      <c r="M41" s="125"/>
      <c r="N41" s="125"/>
      <c r="O41" s="125"/>
      <c r="P41" s="109" t="s">
        <v>70</v>
      </c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6"/>
      <c r="AH41" s="127">
        <v>36</v>
      </c>
      <c r="AI41" s="68"/>
      <c r="AJ41" s="68"/>
      <c r="AK41" s="68"/>
      <c r="AL41" s="68"/>
      <c r="AM41" s="68"/>
      <c r="AN41" s="68"/>
      <c r="AO41" s="68"/>
      <c r="AP41" s="68"/>
      <c r="AQ41" s="68">
        <f>$AX$2+6100</f>
        <v>20600</v>
      </c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9"/>
    </row>
    <row r="42" spans="1:60" ht="17.25" customHeight="1" x14ac:dyDescent="0.15">
      <c r="A42" s="1"/>
      <c r="G42" s="124">
        <v>39</v>
      </c>
      <c r="H42" s="125"/>
      <c r="I42" s="125"/>
      <c r="J42" s="125"/>
      <c r="K42" s="125"/>
      <c r="L42" s="125"/>
      <c r="M42" s="125"/>
      <c r="N42" s="125"/>
      <c r="O42" s="125"/>
      <c r="P42" s="109" t="s">
        <v>71</v>
      </c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6"/>
      <c r="AH42" s="127">
        <v>39</v>
      </c>
      <c r="AI42" s="68"/>
      <c r="AJ42" s="68"/>
      <c r="AK42" s="68"/>
      <c r="AL42" s="68"/>
      <c r="AM42" s="68"/>
      <c r="AN42" s="68"/>
      <c r="AO42" s="68"/>
      <c r="AP42" s="68"/>
      <c r="AQ42" s="68">
        <f>$AX$2+6900</f>
        <v>21400</v>
      </c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9"/>
    </row>
    <row r="43" spans="1:60" ht="17.25" customHeight="1" x14ac:dyDescent="0.15">
      <c r="A43" s="1"/>
      <c r="G43" s="124">
        <v>40</v>
      </c>
      <c r="H43" s="125"/>
      <c r="I43" s="125"/>
      <c r="J43" s="125"/>
      <c r="K43" s="125"/>
      <c r="L43" s="125"/>
      <c r="M43" s="125"/>
      <c r="N43" s="125"/>
      <c r="O43" s="125"/>
      <c r="P43" s="109" t="s">
        <v>72</v>
      </c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6"/>
      <c r="AH43" s="127">
        <v>40</v>
      </c>
      <c r="AI43" s="68"/>
      <c r="AJ43" s="68"/>
      <c r="AK43" s="68"/>
      <c r="AL43" s="68"/>
      <c r="AM43" s="68"/>
      <c r="AN43" s="68"/>
      <c r="AO43" s="68"/>
      <c r="AP43" s="68"/>
      <c r="AQ43" s="68">
        <f>$AX$2+7150</f>
        <v>21650</v>
      </c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9"/>
    </row>
    <row r="44" spans="1:60" ht="17.25" customHeight="1" x14ac:dyDescent="0.15">
      <c r="A44" s="1"/>
      <c r="G44" s="124">
        <v>42</v>
      </c>
      <c r="H44" s="125"/>
      <c r="I44" s="125"/>
      <c r="J44" s="125"/>
      <c r="K44" s="125"/>
      <c r="L44" s="125"/>
      <c r="M44" s="125"/>
      <c r="N44" s="125"/>
      <c r="O44" s="125"/>
      <c r="P44" s="109" t="s">
        <v>73</v>
      </c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6"/>
      <c r="AH44" s="127">
        <v>42</v>
      </c>
      <c r="AI44" s="68"/>
      <c r="AJ44" s="68"/>
      <c r="AK44" s="68"/>
      <c r="AL44" s="68"/>
      <c r="AM44" s="68"/>
      <c r="AN44" s="68"/>
      <c r="AO44" s="68"/>
      <c r="AP44" s="68"/>
      <c r="AQ44" s="68">
        <f>$AX$2+7650</f>
        <v>22150</v>
      </c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9"/>
    </row>
    <row r="45" spans="1:60" ht="17.25" customHeight="1" x14ac:dyDescent="0.15">
      <c r="A45" s="1"/>
      <c r="G45" s="118">
        <v>45</v>
      </c>
      <c r="H45" s="119"/>
      <c r="I45" s="119"/>
      <c r="J45" s="119"/>
      <c r="K45" s="119"/>
      <c r="L45" s="119"/>
      <c r="M45" s="119"/>
      <c r="N45" s="119"/>
      <c r="O45" s="119"/>
      <c r="P45" s="110" t="s">
        <v>73</v>
      </c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20"/>
      <c r="AH45" s="121">
        <v>45</v>
      </c>
      <c r="AI45" s="66"/>
      <c r="AJ45" s="66"/>
      <c r="AK45" s="66"/>
      <c r="AL45" s="66"/>
      <c r="AM45" s="66"/>
      <c r="AN45" s="66"/>
      <c r="AO45" s="66"/>
      <c r="AP45" s="66"/>
      <c r="AQ45" s="66">
        <f>$AX$2+8550</f>
        <v>23050</v>
      </c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7"/>
    </row>
    <row r="46" spans="1:60" ht="17.25" customHeight="1" x14ac:dyDescent="0.15">
      <c r="A46" s="1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</row>
    <row r="47" spans="1:60" ht="17.25" customHeight="1" x14ac:dyDescent="0.15">
      <c r="A47" s="1"/>
      <c r="F47" s="64" t="s">
        <v>20</v>
      </c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</row>
    <row r="48" spans="1:60" ht="17.25" customHeight="1" x14ac:dyDescent="0.15">
      <c r="A48" s="1"/>
      <c r="H48" t="s">
        <v>76</v>
      </c>
    </row>
    <row r="49" spans="1:61" ht="17.25" customHeight="1" x14ac:dyDescent="0.15">
      <c r="A49" s="1"/>
      <c r="G49" s="122" t="s">
        <v>24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123"/>
      <c r="AH49" s="122" t="s">
        <v>14</v>
      </c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3"/>
    </row>
    <row r="50" spans="1:61" ht="17.25" customHeight="1" x14ac:dyDescent="0.15">
      <c r="A50" s="1"/>
      <c r="G50" s="113" t="s">
        <v>7</v>
      </c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5"/>
      <c r="AH50" s="113" t="s">
        <v>15</v>
      </c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6"/>
    </row>
    <row r="51" spans="1:61" ht="17.25" customHeight="1" x14ac:dyDescent="0.15">
      <c r="A51" s="1"/>
      <c r="G51" s="117" t="s">
        <v>21</v>
      </c>
      <c r="H51" s="25"/>
      <c r="I51" s="25"/>
      <c r="J51" s="25"/>
      <c r="K51" s="25"/>
      <c r="L51" s="25"/>
      <c r="M51" s="25"/>
      <c r="N51" s="25"/>
      <c r="O51" s="25"/>
      <c r="P51" s="25" t="s">
        <v>22</v>
      </c>
      <c r="Q51" s="25"/>
      <c r="R51" s="25"/>
      <c r="S51" s="25"/>
      <c r="T51" s="25"/>
      <c r="U51" s="25"/>
      <c r="V51" s="25"/>
      <c r="W51" s="25"/>
      <c r="X51" s="26"/>
      <c r="Y51" s="106">
        <f>$AX$2+1800</f>
        <v>16300</v>
      </c>
      <c r="Z51" s="107"/>
      <c r="AA51" s="107"/>
      <c r="AB51" s="107"/>
      <c r="AC51" s="107"/>
      <c r="AD51" s="107"/>
      <c r="AE51" s="107"/>
      <c r="AF51" s="107"/>
      <c r="AG51" s="111"/>
      <c r="AH51" s="117" t="s">
        <v>21</v>
      </c>
      <c r="AI51" s="25"/>
      <c r="AJ51" s="25"/>
      <c r="AK51" s="25"/>
      <c r="AL51" s="25"/>
      <c r="AM51" s="25"/>
      <c r="AN51" s="25"/>
      <c r="AO51" s="25"/>
      <c r="AP51" s="25"/>
      <c r="AQ51" s="25" t="s">
        <v>22</v>
      </c>
      <c r="AR51" s="25"/>
      <c r="AS51" s="25"/>
      <c r="AT51" s="25"/>
      <c r="AU51" s="25"/>
      <c r="AV51" s="25"/>
      <c r="AW51" s="25"/>
      <c r="AX51" s="25"/>
      <c r="AY51" s="26"/>
      <c r="AZ51" s="106">
        <f>$AX$2+3300</f>
        <v>17800</v>
      </c>
      <c r="BA51" s="107"/>
      <c r="BB51" s="107"/>
      <c r="BC51" s="107"/>
      <c r="BD51" s="107"/>
      <c r="BE51" s="107"/>
      <c r="BF51" s="107"/>
      <c r="BG51" s="107"/>
      <c r="BH51" s="108"/>
    </row>
    <row r="52" spans="1:61" ht="17.25" customHeight="1" x14ac:dyDescent="0.15">
      <c r="A52" s="1"/>
      <c r="G52" s="27" t="s">
        <v>23</v>
      </c>
      <c r="H52" s="28"/>
      <c r="I52" s="28"/>
      <c r="J52" s="28"/>
      <c r="K52" s="28"/>
      <c r="L52" s="28"/>
      <c r="M52" s="28"/>
      <c r="N52" s="28"/>
      <c r="O52" s="28"/>
      <c r="P52" s="28" t="s">
        <v>22</v>
      </c>
      <c r="Q52" s="28"/>
      <c r="R52" s="28"/>
      <c r="S52" s="28"/>
      <c r="T52" s="28"/>
      <c r="U52" s="28"/>
      <c r="V52" s="28"/>
      <c r="W52" s="28"/>
      <c r="X52" s="29"/>
      <c r="Y52" s="104">
        <f>$AX$2+2450</f>
        <v>16950</v>
      </c>
      <c r="Z52" s="68"/>
      <c r="AA52" s="68"/>
      <c r="AB52" s="68"/>
      <c r="AC52" s="68"/>
      <c r="AD52" s="68"/>
      <c r="AE52" s="68"/>
      <c r="AF52" s="68"/>
      <c r="AG52" s="109"/>
      <c r="AH52" s="27" t="s">
        <v>23</v>
      </c>
      <c r="AI52" s="28"/>
      <c r="AJ52" s="28"/>
      <c r="AK52" s="28"/>
      <c r="AL52" s="28"/>
      <c r="AM52" s="28"/>
      <c r="AN52" s="28"/>
      <c r="AO52" s="28"/>
      <c r="AP52" s="28"/>
      <c r="AQ52" s="28" t="s">
        <v>22</v>
      </c>
      <c r="AR52" s="28"/>
      <c r="AS52" s="28"/>
      <c r="AT52" s="28"/>
      <c r="AU52" s="28"/>
      <c r="AV52" s="28"/>
      <c r="AW52" s="28"/>
      <c r="AX52" s="28"/>
      <c r="AY52" s="29"/>
      <c r="AZ52" s="104">
        <f>$AX$2+4000</f>
        <v>18500</v>
      </c>
      <c r="BA52" s="68"/>
      <c r="BB52" s="68"/>
      <c r="BC52" s="68"/>
      <c r="BD52" s="68"/>
      <c r="BE52" s="68"/>
      <c r="BF52" s="68"/>
      <c r="BG52" s="68"/>
      <c r="BH52" s="69"/>
    </row>
    <row r="53" spans="1:61" ht="17.25" customHeight="1" x14ac:dyDescent="0.15">
      <c r="A53" s="1"/>
      <c r="G53" s="27" t="s">
        <v>77</v>
      </c>
      <c r="H53" s="28"/>
      <c r="I53" s="28"/>
      <c r="J53" s="28"/>
      <c r="K53" s="28"/>
      <c r="L53" s="28"/>
      <c r="M53" s="28"/>
      <c r="N53" s="28"/>
      <c r="O53" s="28"/>
      <c r="P53" s="28" t="s">
        <v>78</v>
      </c>
      <c r="Q53" s="28"/>
      <c r="R53" s="28"/>
      <c r="S53" s="28"/>
      <c r="T53" s="28"/>
      <c r="U53" s="28"/>
      <c r="V53" s="28"/>
      <c r="W53" s="28"/>
      <c r="X53" s="29"/>
      <c r="Y53" s="104">
        <f>$AX$2+600</f>
        <v>15100</v>
      </c>
      <c r="Z53" s="68"/>
      <c r="AA53" s="68"/>
      <c r="AB53" s="68"/>
      <c r="AC53" s="68"/>
      <c r="AD53" s="68"/>
      <c r="AE53" s="68"/>
      <c r="AF53" s="68"/>
      <c r="AG53" s="109"/>
      <c r="AH53" s="27" t="s">
        <v>80</v>
      </c>
      <c r="AI53" s="28"/>
      <c r="AJ53" s="28"/>
      <c r="AK53" s="28"/>
      <c r="AL53" s="28"/>
      <c r="AM53" s="28"/>
      <c r="AN53" s="28"/>
      <c r="AO53" s="28"/>
      <c r="AP53" s="28"/>
      <c r="AQ53" s="28" t="s">
        <v>78</v>
      </c>
      <c r="AR53" s="28"/>
      <c r="AS53" s="28"/>
      <c r="AT53" s="28"/>
      <c r="AU53" s="28"/>
      <c r="AV53" s="28"/>
      <c r="AW53" s="28"/>
      <c r="AX53" s="28"/>
      <c r="AY53" s="29"/>
      <c r="AZ53" s="104">
        <f>$AX$2+2100</f>
        <v>16600</v>
      </c>
      <c r="BA53" s="68"/>
      <c r="BB53" s="68"/>
      <c r="BC53" s="68"/>
      <c r="BD53" s="68"/>
      <c r="BE53" s="68"/>
      <c r="BF53" s="68"/>
      <c r="BG53" s="68"/>
      <c r="BH53" s="69"/>
    </row>
    <row r="54" spans="1:61" ht="17.25" customHeight="1" x14ac:dyDescent="0.15">
      <c r="A54" s="1"/>
      <c r="G54" s="27" t="s">
        <v>23</v>
      </c>
      <c r="H54" s="28"/>
      <c r="I54" s="28"/>
      <c r="J54" s="28"/>
      <c r="K54" s="28"/>
      <c r="L54" s="28"/>
      <c r="M54" s="28"/>
      <c r="N54" s="28"/>
      <c r="O54" s="28"/>
      <c r="P54" s="28" t="s">
        <v>78</v>
      </c>
      <c r="Q54" s="28"/>
      <c r="R54" s="28"/>
      <c r="S54" s="28"/>
      <c r="T54" s="28"/>
      <c r="U54" s="28"/>
      <c r="V54" s="28"/>
      <c r="W54" s="28"/>
      <c r="X54" s="29"/>
      <c r="Y54" s="104">
        <f>$AX$2+1250</f>
        <v>15750</v>
      </c>
      <c r="Z54" s="68"/>
      <c r="AA54" s="68"/>
      <c r="AB54" s="68"/>
      <c r="AC54" s="68"/>
      <c r="AD54" s="68"/>
      <c r="AE54" s="68"/>
      <c r="AF54" s="68"/>
      <c r="AG54" s="109"/>
      <c r="AH54" s="27" t="s">
        <v>23</v>
      </c>
      <c r="AI54" s="28"/>
      <c r="AJ54" s="28"/>
      <c r="AK54" s="28"/>
      <c r="AL54" s="28"/>
      <c r="AM54" s="28"/>
      <c r="AN54" s="28"/>
      <c r="AO54" s="28"/>
      <c r="AP54" s="28"/>
      <c r="AQ54" s="28" t="s">
        <v>78</v>
      </c>
      <c r="AR54" s="28"/>
      <c r="AS54" s="28"/>
      <c r="AT54" s="28"/>
      <c r="AU54" s="28"/>
      <c r="AV54" s="28"/>
      <c r="AW54" s="28"/>
      <c r="AX54" s="28"/>
      <c r="AY54" s="29"/>
      <c r="AZ54" s="104">
        <f>$AX$2+2800</f>
        <v>17300</v>
      </c>
      <c r="BA54" s="68"/>
      <c r="BB54" s="68"/>
      <c r="BC54" s="68"/>
      <c r="BD54" s="68"/>
      <c r="BE54" s="68"/>
      <c r="BF54" s="68"/>
      <c r="BG54" s="68"/>
      <c r="BH54" s="69"/>
    </row>
    <row r="55" spans="1:61" ht="17.25" customHeight="1" x14ac:dyDescent="0.15">
      <c r="A55" s="1"/>
      <c r="G55" s="27" t="s">
        <v>21</v>
      </c>
      <c r="H55" s="28"/>
      <c r="I55" s="28"/>
      <c r="J55" s="28"/>
      <c r="K55" s="28"/>
      <c r="L55" s="28"/>
      <c r="M55" s="28"/>
      <c r="N55" s="28"/>
      <c r="O55" s="28"/>
      <c r="P55" s="28" t="s">
        <v>79</v>
      </c>
      <c r="Q55" s="28"/>
      <c r="R55" s="28"/>
      <c r="S55" s="28"/>
      <c r="T55" s="28"/>
      <c r="U55" s="28"/>
      <c r="V55" s="28"/>
      <c r="W55" s="28"/>
      <c r="X55" s="29"/>
      <c r="Y55" s="104">
        <f>$AX$2+4100</f>
        <v>18600</v>
      </c>
      <c r="Z55" s="68"/>
      <c r="AA55" s="68"/>
      <c r="AB55" s="68"/>
      <c r="AC55" s="68"/>
      <c r="AD55" s="68"/>
      <c r="AE55" s="68"/>
      <c r="AF55" s="68"/>
      <c r="AG55" s="109"/>
      <c r="AH55" s="27" t="s">
        <v>21</v>
      </c>
      <c r="AI55" s="28"/>
      <c r="AJ55" s="28"/>
      <c r="AK55" s="28"/>
      <c r="AL55" s="28"/>
      <c r="AM55" s="28"/>
      <c r="AN55" s="28"/>
      <c r="AO55" s="28"/>
      <c r="AP55" s="28"/>
      <c r="AQ55" s="28" t="s">
        <v>79</v>
      </c>
      <c r="AR55" s="28"/>
      <c r="AS55" s="28"/>
      <c r="AT55" s="28"/>
      <c r="AU55" s="28"/>
      <c r="AV55" s="28"/>
      <c r="AW55" s="28"/>
      <c r="AX55" s="28"/>
      <c r="AY55" s="29"/>
      <c r="AZ55" s="104">
        <f>$AX$2+5600</f>
        <v>20100</v>
      </c>
      <c r="BA55" s="68"/>
      <c r="BB55" s="68"/>
      <c r="BC55" s="68"/>
      <c r="BD55" s="68"/>
      <c r="BE55" s="68"/>
      <c r="BF55" s="68"/>
      <c r="BG55" s="68"/>
      <c r="BH55" s="69"/>
    </row>
    <row r="56" spans="1:61" ht="17.25" customHeight="1" x14ac:dyDescent="0.15">
      <c r="A56" s="1"/>
      <c r="G56" s="112" t="s">
        <v>23</v>
      </c>
      <c r="H56" s="57"/>
      <c r="I56" s="57"/>
      <c r="J56" s="57"/>
      <c r="K56" s="57"/>
      <c r="L56" s="57"/>
      <c r="M56" s="57"/>
      <c r="N56" s="57"/>
      <c r="O56" s="57"/>
      <c r="P56" s="57" t="s">
        <v>79</v>
      </c>
      <c r="Q56" s="57"/>
      <c r="R56" s="57"/>
      <c r="S56" s="57"/>
      <c r="T56" s="57"/>
      <c r="U56" s="57"/>
      <c r="V56" s="57"/>
      <c r="W56" s="57"/>
      <c r="X56" s="58"/>
      <c r="Y56" s="105">
        <f>$AX$2+4750</f>
        <v>19250</v>
      </c>
      <c r="Z56" s="66"/>
      <c r="AA56" s="66"/>
      <c r="AB56" s="66"/>
      <c r="AC56" s="66"/>
      <c r="AD56" s="66"/>
      <c r="AE56" s="66"/>
      <c r="AF56" s="66"/>
      <c r="AG56" s="110"/>
      <c r="AH56" s="112" t="s">
        <v>23</v>
      </c>
      <c r="AI56" s="57"/>
      <c r="AJ56" s="57"/>
      <c r="AK56" s="57"/>
      <c r="AL56" s="57"/>
      <c r="AM56" s="57"/>
      <c r="AN56" s="57"/>
      <c r="AO56" s="57"/>
      <c r="AP56" s="57"/>
      <c r="AQ56" s="57" t="s">
        <v>79</v>
      </c>
      <c r="AR56" s="57"/>
      <c r="AS56" s="57"/>
      <c r="AT56" s="57"/>
      <c r="AU56" s="57"/>
      <c r="AV56" s="57"/>
      <c r="AW56" s="57"/>
      <c r="AX56" s="57"/>
      <c r="AY56" s="58"/>
      <c r="AZ56" s="105">
        <f>$AX$2+6300</f>
        <v>20800</v>
      </c>
      <c r="BA56" s="66"/>
      <c r="BB56" s="66"/>
      <c r="BC56" s="66"/>
      <c r="BD56" s="66"/>
      <c r="BE56" s="66"/>
      <c r="BF56" s="66"/>
      <c r="BG56" s="66"/>
      <c r="BH56" s="67"/>
    </row>
    <row r="57" spans="1:61" ht="17.25" customHeight="1" x14ac:dyDescent="0.15">
      <c r="A57" s="1"/>
    </row>
    <row r="58" spans="1:61" ht="17.25" customHeight="1" x14ac:dyDescent="0.15">
      <c r="A58" s="1"/>
      <c r="F58" s="64" t="s">
        <v>86</v>
      </c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</row>
    <row r="59" spans="1:61" ht="17.25" customHeight="1" x14ac:dyDescent="0.15">
      <c r="A59" s="1"/>
      <c r="G59" s="79" t="s">
        <v>25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</row>
    <row r="60" spans="1:61" ht="17.25" customHeight="1" x14ac:dyDescent="0.15">
      <c r="A60" s="1"/>
      <c r="G60" s="79" t="s">
        <v>26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</row>
    <row r="61" spans="1:61" ht="17.25" customHeight="1" x14ac:dyDescent="0.15">
      <c r="A61" s="1"/>
      <c r="G61" s="85" t="s">
        <v>1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5">
        <v>1600</v>
      </c>
      <c r="U61" s="5"/>
      <c r="V61" s="5"/>
      <c r="W61" s="5"/>
      <c r="X61" s="5"/>
      <c r="Y61" s="5"/>
      <c r="Z61" s="5"/>
      <c r="AA61" s="5"/>
      <c r="AB61" s="5"/>
      <c r="AC61" s="79"/>
      <c r="AD61" s="5">
        <v>1700</v>
      </c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5">
        <v>1800</v>
      </c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5">
        <v>1900</v>
      </c>
      <c r="BA61" s="79"/>
      <c r="BB61" s="79"/>
      <c r="BC61" s="79"/>
      <c r="BD61" s="79"/>
      <c r="BE61" s="79"/>
      <c r="BF61" s="79"/>
      <c r="BG61" s="79"/>
      <c r="BH61" s="79"/>
      <c r="BI61" s="79"/>
    </row>
    <row r="62" spans="1:61" ht="17.25" customHeight="1" x14ac:dyDescent="0.15">
      <c r="A62" s="1"/>
      <c r="G62" s="102"/>
      <c r="H62" s="103"/>
      <c r="I62" s="103"/>
      <c r="J62" s="103"/>
      <c r="K62" s="103"/>
      <c r="L62" s="100" t="s">
        <v>81</v>
      </c>
      <c r="M62" s="100"/>
      <c r="N62" s="100"/>
      <c r="O62" s="100"/>
      <c r="P62" s="100"/>
      <c r="Q62" s="100"/>
      <c r="R62" s="100"/>
      <c r="S62" s="101"/>
      <c r="T62" s="5" t="s">
        <v>32</v>
      </c>
      <c r="U62" s="5"/>
      <c r="V62" s="5"/>
      <c r="W62" s="5"/>
      <c r="X62" s="5"/>
      <c r="Y62" s="5"/>
      <c r="Z62" s="5"/>
      <c r="AA62" s="5"/>
      <c r="AB62" s="5"/>
      <c r="AC62" s="79"/>
      <c r="AD62" s="5" t="s">
        <v>27</v>
      </c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5" t="s">
        <v>28</v>
      </c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5" t="s">
        <v>29</v>
      </c>
      <c r="BA62" s="79"/>
      <c r="BB62" s="79"/>
      <c r="BC62" s="79"/>
      <c r="BD62" s="79"/>
      <c r="BE62" s="79"/>
      <c r="BF62" s="79"/>
      <c r="BG62" s="79"/>
      <c r="BH62" s="79"/>
      <c r="BI62" s="79"/>
    </row>
    <row r="63" spans="1:61" ht="17.25" customHeight="1" x14ac:dyDescent="0.15">
      <c r="A63" s="1"/>
      <c r="G63" s="91" t="s">
        <v>30</v>
      </c>
      <c r="H63" s="92"/>
      <c r="I63" s="92"/>
      <c r="J63" s="92"/>
      <c r="K63" s="92"/>
      <c r="L63" s="92"/>
      <c r="M63" s="92"/>
      <c r="N63" s="4"/>
      <c r="O63" s="93" t="s">
        <v>8</v>
      </c>
      <c r="P63" s="94"/>
      <c r="Q63" s="94"/>
      <c r="R63" s="94"/>
      <c r="S63" s="95"/>
      <c r="T63" s="97" t="s">
        <v>82</v>
      </c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9"/>
    </row>
    <row r="64" spans="1:61" ht="17.25" customHeight="1" x14ac:dyDescent="0.15">
      <c r="A64" s="1"/>
      <c r="G64" s="96">
        <v>18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6"/>
      <c r="T64" s="71">
        <v>28400</v>
      </c>
      <c r="U64" s="73"/>
      <c r="V64" s="73"/>
      <c r="W64" s="73"/>
      <c r="X64" s="73"/>
      <c r="Y64" s="73"/>
      <c r="Z64" s="73"/>
      <c r="AA64" s="73"/>
      <c r="AB64" s="73"/>
      <c r="AC64" s="72"/>
      <c r="AD64" s="73">
        <v>25700</v>
      </c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3">
        <v>23300</v>
      </c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>
        <v>21100</v>
      </c>
      <c r="BA64" s="72"/>
      <c r="BB64" s="72"/>
      <c r="BC64" s="72"/>
      <c r="BD64" s="72"/>
      <c r="BE64" s="72"/>
      <c r="BF64" s="72"/>
      <c r="BG64" s="72"/>
      <c r="BH64" s="72"/>
      <c r="BI64" s="74"/>
    </row>
    <row r="65" spans="1:61" ht="17.25" customHeight="1" x14ac:dyDescent="0.15">
      <c r="A65" s="1"/>
      <c r="G65" s="83">
        <v>21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9"/>
      <c r="T65" s="42">
        <v>28900</v>
      </c>
      <c r="U65" s="47"/>
      <c r="V65" s="47"/>
      <c r="W65" s="47"/>
      <c r="X65" s="47"/>
      <c r="Y65" s="47"/>
      <c r="Z65" s="47"/>
      <c r="AA65" s="47"/>
      <c r="AB65" s="47"/>
      <c r="AC65" s="68"/>
      <c r="AD65" s="47">
        <v>26200</v>
      </c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47">
        <v>23900</v>
      </c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47">
        <v>21700</v>
      </c>
      <c r="BA65" s="68"/>
      <c r="BB65" s="68"/>
      <c r="BC65" s="68"/>
      <c r="BD65" s="68"/>
      <c r="BE65" s="68"/>
      <c r="BF65" s="68"/>
      <c r="BG65" s="68"/>
      <c r="BH65" s="68"/>
      <c r="BI65" s="69"/>
    </row>
    <row r="66" spans="1:61" ht="17.25" customHeight="1" x14ac:dyDescent="0.15">
      <c r="A66" s="1"/>
      <c r="G66" s="83">
        <v>24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9"/>
      <c r="T66" s="42">
        <v>29400</v>
      </c>
      <c r="U66" s="47"/>
      <c r="V66" s="47"/>
      <c r="W66" s="47"/>
      <c r="X66" s="47"/>
      <c r="Y66" s="47"/>
      <c r="Z66" s="47"/>
      <c r="AA66" s="47"/>
      <c r="AB66" s="47"/>
      <c r="AC66" s="68"/>
      <c r="AD66" s="47">
        <v>26700</v>
      </c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47">
        <v>24500</v>
      </c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47">
        <v>22300</v>
      </c>
      <c r="BA66" s="68"/>
      <c r="BB66" s="68"/>
      <c r="BC66" s="68"/>
      <c r="BD66" s="68"/>
      <c r="BE66" s="68"/>
      <c r="BF66" s="68"/>
      <c r="BG66" s="68"/>
      <c r="BH66" s="68"/>
      <c r="BI66" s="69"/>
    </row>
    <row r="67" spans="1:61" ht="17.25" customHeight="1" x14ac:dyDescent="0.15">
      <c r="A67" s="1"/>
      <c r="G67" s="83">
        <v>27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9"/>
      <c r="T67" s="42">
        <v>29900</v>
      </c>
      <c r="U67" s="47"/>
      <c r="V67" s="47"/>
      <c r="W67" s="47"/>
      <c r="X67" s="47"/>
      <c r="Y67" s="47"/>
      <c r="Z67" s="47"/>
      <c r="AA67" s="47"/>
      <c r="AB67" s="47"/>
      <c r="AC67" s="68"/>
      <c r="AD67" s="47">
        <v>27200</v>
      </c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47">
        <v>25100</v>
      </c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47">
        <v>22900</v>
      </c>
      <c r="BA67" s="68"/>
      <c r="BB67" s="68"/>
      <c r="BC67" s="68"/>
      <c r="BD67" s="68"/>
      <c r="BE67" s="68"/>
      <c r="BF67" s="68"/>
      <c r="BG67" s="68"/>
      <c r="BH67" s="68"/>
      <c r="BI67" s="69"/>
    </row>
    <row r="68" spans="1:61" ht="17.25" customHeight="1" x14ac:dyDescent="0.15">
      <c r="A68" s="1"/>
      <c r="G68" s="83">
        <v>30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9"/>
      <c r="T68" s="42">
        <v>30400</v>
      </c>
      <c r="U68" s="47"/>
      <c r="V68" s="47"/>
      <c r="W68" s="47"/>
      <c r="X68" s="47"/>
      <c r="Y68" s="47"/>
      <c r="Z68" s="47"/>
      <c r="AA68" s="47"/>
      <c r="AB68" s="47"/>
      <c r="AC68" s="68"/>
      <c r="AD68" s="47">
        <v>27700</v>
      </c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47">
        <v>25700</v>
      </c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47">
        <v>23500</v>
      </c>
      <c r="BA68" s="68"/>
      <c r="BB68" s="68"/>
      <c r="BC68" s="68"/>
      <c r="BD68" s="68"/>
      <c r="BE68" s="68"/>
      <c r="BF68" s="68"/>
      <c r="BG68" s="68"/>
      <c r="BH68" s="68"/>
      <c r="BI68" s="69"/>
    </row>
    <row r="69" spans="1:61" ht="17.25" customHeight="1" x14ac:dyDescent="0.15">
      <c r="A69" s="1"/>
      <c r="G69" s="82">
        <v>33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8"/>
      <c r="T69" s="59" t="s">
        <v>73</v>
      </c>
      <c r="U69" s="46"/>
      <c r="V69" s="46"/>
      <c r="W69" s="46"/>
      <c r="X69" s="46"/>
      <c r="Y69" s="46"/>
      <c r="Z69" s="46"/>
      <c r="AA69" s="46"/>
      <c r="AB69" s="46"/>
      <c r="AC69" s="66"/>
      <c r="AD69" s="46" t="s">
        <v>73</v>
      </c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46" t="s">
        <v>70</v>
      </c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46" t="s">
        <v>70</v>
      </c>
      <c r="BA69" s="66"/>
      <c r="BB69" s="66"/>
      <c r="BC69" s="66"/>
      <c r="BD69" s="66"/>
      <c r="BE69" s="66"/>
      <c r="BF69" s="66"/>
      <c r="BG69" s="66"/>
      <c r="BH69" s="66"/>
      <c r="BI69" s="67"/>
    </row>
    <row r="70" spans="1:61" ht="17.25" customHeight="1" x14ac:dyDescent="0.15">
      <c r="A70" s="1"/>
    </row>
    <row r="71" spans="1:61" ht="17.25" customHeight="1" x14ac:dyDescent="0.15">
      <c r="A71" s="1"/>
      <c r="F71" t="s">
        <v>31</v>
      </c>
    </row>
    <row r="72" spans="1:61" ht="17.25" customHeight="1" x14ac:dyDescent="0.15">
      <c r="A72" s="1"/>
      <c r="G72" t="s">
        <v>36</v>
      </c>
      <c r="BI72" s="3"/>
    </row>
    <row r="73" spans="1:61" ht="17.25" customHeight="1" x14ac:dyDescent="0.15">
      <c r="A73" s="1"/>
      <c r="G73" t="s">
        <v>37</v>
      </c>
      <c r="BI73" s="3"/>
    </row>
    <row r="74" spans="1:61" ht="17.25" customHeight="1" x14ac:dyDescent="0.15">
      <c r="A74" s="1"/>
      <c r="G74" s="79" t="s">
        <v>25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3"/>
    </row>
    <row r="75" spans="1:61" ht="17.25" customHeight="1" x14ac:dyDescent="0.15">
      <c r="A75" s="1"/>
      <c r="G75" s="79" t="s">
        <v>26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3"/>
      <c r="BI75" s="3"/>
    </row>
    <row r="76" spans="1:61" ht="17.25" customHeight="1" x14ac:dyDescent="0.15">
      <c r="A76" s="1"/>
      <c r="G76" s="85" t="s">
        <v>1</v>
      </c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21">
        <v>1600</v>
      </c>
      <c r="U76" s="77"/>
      <c r="V76" s="77"/>
      <c r="W76" s="77"/>
      <c r="X76" s="77"/>
      <c r="Y76" s="77"/>
      <c r="Z76" s="77"/>
      <c r="AA76" s="77"/>
      <c r="AB76" s="77">
        <v>1650</v>
      </c>
      <c r="AC76" s="77"/>
      <c r="AD76" s="77"/>
      <c r="AE76" s="77"/>
      <c r="AF76" s="77"/>
      <c r="AG76" s="77"/>
      <c r="AH76" s="77"/>
      <c r="AI76" s="77"/>
      <c r="AJ76" s="77">
        <v>1700</v>
      </c>
      <c r="AK76" s="77"/>
      <c r="AL76" s="77"/>
      <c r="AM76" s="77"/>
      <c r="AN76" s="77"/>
      <c r="AO76" s="77"/>
      <c r="AP76" s="77"/>
      <c r="AQ76" s="77"/>
      <c r="AR76" s="77">
        <v>1800</v>
      </c>
      <c r="AS76" s="77"/>
      <c r="AT76" s="77"/>
      <c r="AU76" s="77"/>
      <c r="AV76" s="77"/>
      <c r="AW76" s="77"/>
      <c r="AX76" s="77"/>
      <c r="AY76" s="77"/>
      <c r="AZ76" s="77">
        <v>1900</v>
      </c>
      <c r="BA76" s="77"/>
      <c r="BB76" s="77"/>
      <c r="BC76" s="77"/>
      <c r="BD76" s="77"/>
      <c r="BE76" s="77"/>
      <c r="BF76" s="77"/>
      <c r="BG76" s="78"/>
    </row>
    <row r="77" spans="1:61" ht="17.25" customHeight="1" x14ac:dyDescent="0.15">
      <c r="A77" s="1"/>
      <c r="G77" s="87"/>
      <c r="H77" s="88"/>
      <c r="I77" s="88"/>
      <c r="J77" s="88"/>
      <c r="K77" s="88"/>
      <c r="L77" s="89" t="s">
        <v>81</v>
      </c>
      <c r="M77" s="89"/>
      <c r="N77" s="89"/>
      <c r="O77" s="89"/>
      <c r="P77" s="89"/>
      <c r="Q77" s="89"/>
      <c r="R77" s="89"/>
      <c r="S77" s="90"/>
      <c r="T77" s="21" t="s">
        <v>33</v>
      </c>
      <c r="U77" s="77"/>
      <c r="V77" s="77"/>
      <c r="W77" s="77"/>
      <c r="X77" s="77"/>
      <c r="Y77" s="77"/>
      <c r="Z77" s="77"/>
      <c r="AA77" s="77"/>
      <c r="AB77" s="84" t="s">
        <v>33</v>
      </c>
      <c r="AC77" s="77"/>
      <c r="AD77" s="77"/>
      <c r="AE77" s="77"/>
      <c r="AF77" s="77"/>
      <c r="AG77" s="77"/>
      <c r="AH77" s="77"/>
      <c r="AI77" s="77"/>
      <c r="AJ77" s="84" t="s">
        <v>33</v>
      </c>
      <c r="AK77" s="77"/>
      <c r="AL77" s="77"/>
      <c r="AM77" s="77"/>
      <c r="AN77" s="77"/>
      <c r="AO77" s="77"/>
      <c r="AP77" s="77"/>
      <c r="AQ77" s="77"/>
      <c r="AR77" s="84" t="s">
        <v>33</v>
      </c>
      <c r="AS77" s="77"/>
      <c r="AT77" s="77"/>
      <c r="AU77" s="77"/>
      <c r="AV77" s="77"/>
      <c r="AW77" s="77"/>
      <c r="AX77" s="77"/>
      <c r="AY77" s="77"/>
      <c r="AZ77" s="84" t="s">
        <v>34</v>
      </c>
      <c r="BA77" s="77"/>
      <c r="BB77" s="77"/>
      <c r="BC77" s="77"/>
      <c r="BD77" s="77"/>
      <c r="BE77" s="77"/>
      <c r="BF77" s="77"/>
      <c r="BG77" s="78"/>
      <c r="BH77" s="3"/>
    </row>
    <row r="78" spans="1:61" ht="17.25" customHeight="1" x14ac:dyDescent="0.15">
      <c r="A78" s="1"/>
      <c r="G78" s="91" t="s">
        <v>30</v>
      </c>
      <c r="H78" s="92"/>
      <c r="I78" s="92"/>
      <c r="J78" s="92"/>
      <c r="K78" s="92"/>
      <c r="L78" s="92"/>
      <c r="M78" s="92"/>
      <c r="N78" s="4"/>
      <c r="O78" s="93" t="s">
        <v>8</v>
      </c>
      <c r="P78" s="94"/>
      <c r="Q78" s="94"/>
      <c r="R78" s="94"/>
      <c r="S78" s="95"/>
      <c r="T78" s="79" t="s">
        <v>83</v>
      </c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</row>
    <row r="79" spans="1:61" ht="17.25" customHeight="1" x14ac:dyDescent="0.15">
      <c r="A79" s="1"/>
      <c r="G79" s="96">
        <v>24</v>
      </c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6"/>
      <c r="T79" s="71" t="s">
        <v>35</v>
      </c>
      <c r="U79" s="72"/>
      <c r="V79" s="72"/>
      <c r="W79" s="72"/>
      <c r="X79" s="72"/>
      <c r="Y79" s="72"/>
      <c r="Z79" s="72"/>
      <c r="AA79" s="72"/>
      <c r="AB79" s="73">
        <v>30200</v>
      </c>
      <c r="AC79" s="72"/>
      <c r="AD79" s="72"/>
      <c r="AE79" s="72"/>
      <c r="AF79" s="72"/>
      <c r="AG79" s="72"/>
      <c r="AH79" s="72"/>
      <c r="AI79" s="72"/>
      <c r="AJ79" s="73">
        <v>27500</v>
      </c>
      <c r="AK79" s="72"/>
      <c r="AL79" s="72"/>
      <c r="AM79" s="72"/>
      <c r="AN79" s="72"/>
      <c r="AO79" s="72"/>
      <c r="AP79" s="72"/>
      <c r="AQ79" s="72"/>
      <c r="AR79" s="73">
        <v>25300</v>
      </c>
      <c r="AS79" s="72"/>
      <c r="AT79" s="72"/>
      <c r="AU79" s="72"/>
      <c r="AV79" s="72"/>
      <c r="AW79" s="72"/>
      <c r="AX79" s="72"/>
      <c r="AY79" s="72"/>
      <c r="AZ79" s="73">
        <v>23100</v>
      </c>
      <c r="BA79" s="72"/>
      <c r="BB79" s="72"/>
      <c r="BC79" s="72"/>
      <c r="BD79" s="72"/>
      <c r="BE79" s="72"/>
      <c r="BF79" s="72"/>
      <c r="BG79" s="74"/>
    </row>
    <row r="80" spans="1:61" ht="17.25" customHeight="1" x14ac:dyDescent="0.15">
      <c r="A80" s="1"/>
      <c r="G80" s="83">
        <v>27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9"/>
      <c r="T80" s="42" t="s">
        <v>35</v>
      </c>
      <c r="U80" s="68"/>
      <c r="V80" s="68"/>
      <c r="W80" s="68"/>
      <c r="X80" s="68"/>
      <c r="Y80" s="68"/>
      <c r="Z80" s="68"/>
      <c r="AA80" s="68"/>
      <c r="AB80" s="47">
        <v>30700</v>
      </c>
      <c r="AC80" s="68"/>
      <c r="AD80" s="68"/>
      <c r="AE80" s="68"/>
      <c r="AF80" s="68"/>
      <c r="AG80" s="68"/>
      <c r="AH80" s="68"/>
      <c r="AI80" s="68"/>
      <c r="AJ80" s="47">
        <v>28000</v>
      </c>
      <c r="AK80" s="68"/>
      <c r="AL80" s="68"/>
      <c r="AM80" s="68"/>
      <c r="AN80" s="68"/>
      <c r="AO80" s="68"/>
      <c r="AP80" s="68"/>
      <c r="AQ80" s="68"/>
      <c r="AR80" s="47">
        <v>25900</v>
      </c>
      <c r="AS80" s="68"/>
      <c r="AT80" s="68"/>
      <c r="AU80" s="68"/>
      <c r="AV80" s="68"/>
      <c r="AW80" s="68"/>
      <c r="AX80" s="68"/>
      <c r="AY80" s="68"/>
      <c r="AZ80" s="47">
        <v>23700</v>
      </c>
      <c r="BA80" s="68"/>
      <c r="BB80" s="68"/>
      <c r="BC80" s="68"/>
      <c r="BD80" s="68"/>
      <c r="BE80" s="68"/>
      <c r="BF80" s="68"/>
      <c r="BG80" s="69"/>
    </row>
    <row r="81" spans="1:59" ht="17.25" customHeight="1" x14ac:dyDescent="0.15">
      <c r="A81" s="1"/>
      <c r="G81" s="83">
        <v>30</v>
      </c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9"/>
      <c r="T81" s="42" t="s">
        <v>35</v>
      </c>
      <c r="U81" s="68"/>
      <c r="V81" s="68"/>
      <c r="W81" s="68"/>
      <c r="X81" s="68"/>
      <c r="Y81" s="68"/>
      <c r="Z81" s="68"/>
      <c r="AA81" s="68"/>
      <c r="AB81" s="47">
        <v>31200</v>
      </c>
      <c r="AC81" s="68"/>
      <c r="AD81" s="68"/>
      <c r="AE81" s="68"/>
      <c r="AF81" s="68"/>
      <c r="AG81" s="68"/>
      <c r="AH81" s="68"/>
      <c r="AI81" s="68"/>
      <c r="AJ81" s="47">
        <v>28500</v>
      </c>
      <c r="AK81" s="68"/>
      <c r="AL81" s="68"/>
      <c r="AM81" s="68"/>
      <c r="AN81" s="68"/>
      <c r="AO81" s="68"/>
      <c r="AP81" s="68"/>
      <c r="AQ81" s="68"/>
      <c r="AR81" s="47">
        <v>26500</v>
      </c>
      <c r="AS81" s="68"/>
      <c r="AT81" s="68"/>
      <c r="AU81" s="68"/>
      <c r="AV81" s="68"/>
      <c r="AW81" s="68"/>
      <c r="AX81" s="68"/>
      <c r="AY81" s="68"/>
      <c r="AZ81" s="47">
        <v>24300</v>
      </c>
      <c r="BA81" s="68"/>
      <c r="BB81" s="68"/>
      <c r="BC81" s="68"/>
      <c r="BD81" s="68"/>
      <c r="BE81" s="68"/>
      <c r="BF81" s="68"/>
      <c r="BG81" s="69"/>
    </row>
    <row r="82" spans="1:59" ht="17.25" customHeight="1" x14ac:dyDescent="0.15">
      <c r="A82" s="1"/>
      <c r="G82" s="83">
        <v>33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9"/>
      <c r="T82" s="42" t="s">
        <v>35</v>
      </c>
      <c r="U82" s="68"/>
      <c r="V82" s="68"/>
      <c r="W82" s="68"/>
      <c r="X82" s="68"/>
      <c r="Y82" s="68"/>
      <c r="Z82" s="68"/>
      <c r="AA82" s="68"/>
      <c r="AB82" s="47">
        <v>31700</v>
      </c>
      <c r="AC82" s="68"/>
      <c r="AD82" s="68"/>
      <c r="AE82" s="68"/>
      <c r="AF82" s="68"/>
      <c r="AG82" s="68"/>
      <c r="AH82" s="68"/>
      <c r="AI82" s="68"/>
      <c r="AJ82" s="47">
        <v>29000</v>
      </c>
      <c r="AK82" s="68"/>
      <c r="AL82" s="68"/>
      <c r="AM82" s="68"/>
      <c r="AN82" s="68"/>
      <c r="AO82" s="68"/>
      <c r="AP82" s="68"/>
      <c r="AQ82" s="68"/>
      <c r="AR82" s="47">
        <v>27100</v>
      </c>
      <c r="AS82" s="68"/>
      <c r="AT82" s="68"/>
      <c r="AU82" s="68"/>
      <c r="AV82" s="68"/>
      <c r="AW82" s="68"/>
      <c r="AX82" s="68"/>
      <c r="AY82" s="68"/>
      <c r="AZ82" s="47">
        <v>24900</v>
      </c>
      <c r="BA82" s="68"/>
      <c r="BB82" s="68"/>
      <c r="BC82" s="68"/>
      <c r="BD82" s="68"/>
      <c r="BE82" s="68"/>
      <c r="BF82" s="68"/>
      <c r="BG82" s="69"/>
    </row>
    <row r="83" spans="1:59" ht="17.25" customHeight="1" x14ac:dyDescent="0.15">
      <c r="A83" s="1"/>
      <c r="G83" s="83">
        <v>36</v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9"/>
      <c r="T83" s="42" t="s">
        <v>35</v>
      </c>
      <c r="U83" s="68"/>
      <c r="V83" s="68"/>
      <c r="W83" s="68"/>
      <c r="X83" s="68"/>
      <c r="Y83" s="68"/>
      <c r="Z83" s="68"/>
      <c r="AA83" s="68"/>
      <c r="AB83" s="47">
        <v>32200</v>
      </c>
      <c r="AC83" s="68"/>
      <c r="AD83" s="68"/>
      <c r="AE83" s="68"/>
      <c r="AF83" s="68"/>
      <c r="AG83" s="68"/>
      <c r="AH83" s="68"/>
      <c r="AI83" s="68"/>
      <c r="AJ83" s="47">
        <v>29500</v>
      </c>
      <c r="AK83" s="68"/>
      <c r="AL83" s="68"/>
      <c r="AM83" s="68"/>
      <c r="AN83" s="68"/>
      <c r="AO83" s="68"/>
      <c r="AP83" s="68"/>
      <c r="AQ83" s="68"/>
      <c r="AR83" s="47">
        <v>27700</v>
      </c>
      <c r="AS83" s="68"/>
      <c r="AT83" s="68"/>
      <c r="AU83" s="68"/>
      <c r="AV83" s="68"/>
      <c r="AW83" s="68"/>
      <c r="AX83" s="68"/>
      <c r="AY83" s="68"/>
      <c r="AZ83" s="47">
        <v>25500</v>
      </c>
      <c r="BA83" s="68"/>
      <c r="BB83" s="68"/>
      <c r="BC83" s="68"/>
      <c r="BD83" s="68"/>
      <c r="BE83" s="68"/>
      <c r="BF83" s="68"/>
      <c r="BG83" s="69"/>
    </row>
    <row r="84" spans="1:59" ht="17.25" customHeight="1" x14ac:dyDescent="0.15">
      <c r="A84" s="1"/>
      <c r="G84" s="83">
        <v>39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9"/>
      <c r="T84" s="42" t="s">
        <v>35</v>
      </c>
      <c r="U84" s="68"/>
      <c r="V84" s="68"/>
      <c r="W84" s="68"/>
      <c r="X84" s="68"/>
      <c r="Y84" s="68"/>
      <c r="Z84" s="68"/>
      <c r="AA84" s="68"/>
      <c r="AB84" s="47">
        <v>32700</v>
      </c>
      <c r="AC84" s="68"/>
      <c r="AD84" s="68"/>
      <c r="AE84" s="68"/>
      <c r="AF84" s="68"/>
      <c r="AG84" s="68"/>
      <c r="AH84" s="68"/>
      <c r="AI84" s="68"/>
      <c r="AJ84" s="47">
        <v>30000</v>
      </c>
      <c r="AK84" s="68"/>
      <c r="AL84" s="68"/>
      <c r="AM84" s="68"/>
      <c r="AN84" s="68"/>
      <c r="AO84" s="68"/>
      <c r="AP84" s="68"/>
      <c r="AQ84" s="68"/>
      <c r="AR84" s="47">
        <v>28300</v>
      </c>
      <c r="AS84" s="68"/>
      <c r="AT84" s="68"/>
      <c r="AU84" s="68"/>
      <c r="AV84" s="68"/>
      <c r="AW84" s="68"/>
      <c r="AX84" s="68"/>
      <c r="AY84" s="68"/>
      <c r="AZ84" s="47">
        <v>26100</v>
      </c>
      <c r="BA84" s="68"/>
      <c r="BB84" s="68"/>
      <c r="BC84" s="68"/>
      <c r="BD84" s="68"/>
      <c r="BE84" s="68"/>
      <c r="BF84" s="68"/>
      <c r="BG84" s="69"/>
    </row>
    <row r="85" spans="1:59" ht="17.25" customHeight="1" x14ac:dyDescent="0.15">
      <c r="A85" s="1"/>
      <c r="G85" s="82">
        <v>40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8"/>
      <c r="T85" s="59" t="s">
        <v>35</v>
      </c>
      <c r="U85" s="66"/>
      <c r="V85" s="66"/>
      <c r="W85" s="66"/>
      <c r="X85" s="66"/>
      <c r="Y85" s="66"/>
      <c r="Z85" s="66"/>
      <c r="AA85" s="66"/>
      <c r="AB85" s="46">
        <v>32850</v>
      </c>
      <c r="AC85" s="66"/>
      <c r="AD85" s="66"/>
      <c r="AE85" s="66"/>
      <c r="AF85" s="66"/>
      <c r="AG85" s="66"/>
      <c r="AH85" s="66"/>
      <c r="AI85" s="66"/>
      <c r="AJ85" s="46">
        <v>30500</v>
      </c>
      <c r="AK85" s="66"/>
      <c r="AL85" s="66"/>
      <c r="AM85" s="66"/>
      <c r="AN85" s="66"/>
      <c r="AO85" s="66"/>
      <c r="AP85" s="66"/>
      <c r="AQ85" s="66"/>
      <c r="AR85" s="46">
        <v>28500</v>
      </c>
      <c r="AS85" s="66"/>
      <c r="AT85" s="66"/>
      <c r="AU85" s="66"/>
      <c r="AV85" s="66"/>
      <c r="AW85" s="66"/>
      <c r="AX85" s="66"/>
      <c r="AY85" s="66"/>
      <c r="AZ85" s="46">
        <v>26200</v>
      </c>
      <c r="BA85" s="66"/>
      <c r="BB85" s="66"/>
      <c r="BC85" s="66"/>
      <c r="BD85" s="66"/>
      <c r="BE85" s="66"/>
      <c r="BF85" s="66"/>
      <c r="BG85" s="67"/>
    </row>
    <row r="86" spans="1:59" ht="120.75" customHeight="1" x14ac:dyDescent="0.15">
      <c r="A86" s="1"/>
    </row>
    <row r="87" spans="1:59" ht="17.25" customHeight="1" x14ac:dyDescent="0.15">
      <c r="A87" s="1"/>
      <c r="F87" s="64" t="s">
        <v>38</v>
      </c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</row>
    <row r="88" spans="1:59" ht="17.25" customHeight="1" x14ac:dyDescent="0.15">
      <c r="A88" s="1"/>
      <c r="G88" s="79" t="s">
        <v>39</v>
      </c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</row>
    <row r="89" spans="1:59" ht="17.25" customHeight="1" x14ac:dyDescent="0.15">
      <c r="A89" s="1"/>
      <c r="G89" s="79" t="s">
        <v>40</v>
      </c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</row>
    <row r="90" spans="1:59" ht="17.25" customHeight="1" x14ac:dyDescent="0.15">
      <c r="A90" s="1"/>
      <c r="G90" s="80" t="s">
        <v>48</v>
      </c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21" t="s">
        <v>41</v>
      </c>
      <c r="U90" s="77"/>
      <c r="V90" s="77"/>
      <c r="W90" s="77"/>
      <c r="X90" s="77"/>
      <c r="Y90" s="77"/>
      <c r="Z90" s="77"/>
      <c r="AA90" s="77"/>
      <c r="AB90" s="77" t="s">
        <v>42</v>
      </c>
      <c r="AC90" s="77"/>
      <c r="AD90" s="77"/>
      <c r="AE90" s="77"/>
      <c r="AF90" s="77"/>
      <c r="AG90" s="77"/>
      <c r="AH90" s="77"/>
      <c r="AI90" s="77"/>
      <c r="AJ90" s="77" t="s">
        <v>42</v>
      </c>
      <c r="AK90" s="77"/>
      <c r="AL90" s="77"/>
      <c r="AM90" s="77"/>
      <c r="AN90" s="77"/>
      <c r="AO90" s="77"/>
      <c r="AP90" s="77"/>
      <c r="AQ90" s="77"/>
      <c r="AR90" s="77" t="s">
        <v>42</v>
      </c>
      <c r="AS90" s="77"/>
      <c r="AT90" s="77"/>
      <c r="AU90" s="77"/>
      <c r="AV90" s="77"/>
      <c r="AW90" s="77"/>
      <c r="AX90" s="77"/>
      <c r="AY90" s="77"/>
      <c r="AZ90" s="77" t="s">
        <v>42</v>
      </c>
      <c r="BA90" s="77"/>
      <c r="BB90" s="77"/>
      <c r="BC90" s="77"/>
      <c r="BD90" s="77"/>
      <c r="BE90" s="77"/>
      <c r="BF90" s="77"/>
      <c r="BG90" s="78"/>
    </row>
    <row r="91" spans="1:59" ht="17.25" customHeight="1" x14ac:dyDescent="0.15">
      <c r="A91" s="1"/>
      <c r="G91" s="75" t="s">
        <v>49</v>
      </c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21" t="s">
        <v>43</v>
      </c>
      <c r="U91" s="77"/>
      <c r="V91" s="77"/>
      <c r="W91" s="77"/>
      <c r="X91" s="77"/>
      <c r="Y91" s="77"/>
      <c r="Z91" s="77"/>
      <c r="AA91" s="77"/>
      <c r="AB91" s="77" t="s">
        <v>44</v>
      </c>
      <c r="AC91" s="77"/>
      <c r="AD91" s="77"/>
      <c r="AE91" s="77"/>
      <c r="AF91" s="77"/>
      <c r="AG91" s="77"/>
      <c r="AH91" s="77"/>
      <c r="AI91" s="77"/>
      <c r="AJ91" s="77" t="s">
        <v>45</v>
      </c>
      <c r="AK91" s="77"/>
      <c r="AL91" s="77"/>
      <c r="AM91" s="77"/>
      <c r="AN91" s="77"/>
      <c r="AO91" s="77"/>
      <c r="AP91" s="77"/>
      <c r="AQ91" s="77"/>
      <c r="AR91" s="77" t="s">
        <v>46</v>
      </c>
      <c r="AS91" s="77"/>
      <c r="AT91" s="77"/>
      <c r="AU91" s="77"/>
      <c r="AV91" s="77"/>
      <c r="AW91" s="77"/>
      <c r="AX91" s="77"/>
      <c r="AY91" s="77"/>
      <c r="AZ91" s="77" t="s">
        <v>47</v>
      </c>
      <c r="BA91" s="77"/>
      <c r="BB91" s="77"/>
      <c r="BC91" s="77"/>
      <c r="BD91" s="77"/>
      <c r="BE91" s="77"/>
      <c r="BF91" s="77"/>
      <c r="BG91" s="78"/>
    </row>
    <row r="92" spans="1:59" ht="17.25" customHeight="1" x14ac:dyDescent="0.15">
      <c r="A92" s="1"/>
      <c r="G92" s="70">
        <v>39</v>
      </c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6"/>
      <c r="T92" s="71">
        <f>$AX$2+5700</f>
        <v>20200</v>
      </c>
      <c r="U92" s="72"/>
      <c r="V92" s="72"/>
      <c r="W92" s="72"/>
      <c r="X92" s="72"/>
      <c r="Y92" s="72"/>
      <c r="Z92" s="72"/>
      <c r="AA92" s="72"/>
      <c r="AB92" s="73">
        <f>$AX$2+5950</f>
        <v>20450</v>
      </c>
      <c r="AC92" s="72"/>
      <c r="AD92" s="72"/>
      <c r="AE92" s="72"/>
      <c r="AF92" s="72"/>
      <c r="AG92" s="72"/>
      <c r="AH92" s="72"/>
      <c r="AI92" s="72"/>
      <c r="AJ92" s="73" t="s">
        <v>87</v>
      </c>
      <c r="AK92" s="72"/>
      <c r="AL92" s="72"/>
      <c r="AM92" s="72"/>
      <c r="AN92" s="72"/>
      <c r="AO92" s="72"/>
      <c r="AP92" s="72"/>
      <c r="AQ92" s="72"/>
      <c r="AR92" s="73" t="s">
        <v>87</v>
      </c>
      <c r="AS92" s="72"/>
      <c r="AT92" s="72"/>
      <c r="AU92" s="72"/>
      <c r="AV92" s="72"/>
      <c r="AW92" s="72"/>
      <c r="AX92" s="72"/>
      <c r="AY92" s="72"/>
      <c r="AZ92" s="73" t="s">
        <v>70</v>
      </c>
      <c r="BA92" s="72"/>
      <c r="BB92" s="72"/>
      <c r="BC92" s="72"/>
      <c r="BD92" s="72"/>
      <c r="BE92" s="72"/>
      <c r="BF92" s="72"/>
      <c r="BG92" s="74"/>
    </row>
    <row r="93" spans="1:59" ht="17.25" customHeight="1" x14ac:dyDescent="0.15">
      <c r="A93" s="1"/>
      <c r="G93" s="60">
        <v>42</v>
      </c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9"/>
      <c r="T93" s="42">
        <f>$AX$2+6300</f>
        <v>20800</v>
      </c>
      <c r="U93" s="68"/>
      <c r="V93" s="68"/>
      <c r="W93" s="68"/>
      <c r="X93" s="68"/>
      <c r="Y93" s="68"/>
      <c r="Z93" s="68"/>
      <c r="AA93" s="68"/>
      <c r="AB93" s="47">
        <f>$AX$2+6550</f>
        <v>21050</v>
      </c>
      <c r="AC93" s="68"/>
      <c r="AD93" s="68"/>
      <c r="AE93" s="68"/>
      <c r="AF93" s="68"/>
      <c r="AG93" s="68"/>
      <c r="AH93" s="68"/>
      <c r="AI93" s="68"/>
      <c r="AJ93" s="47">
        <f>$AX$2+6800</f>
        <v>21300</v>
      </c>
      <c r="AK93" s="68"/>
      <c r="AL93" s="68"/>
      <c r="AM93" s="68"/>
      <c r="AN93" s="68"/>
      <c r="AO93" s="68"/>
      <c r="AP93" s="68"/>
      <c r="AQ93" s="68"/>
      <c r="AR93" s="47" t="s">
        <v>87</v>
      </c>
      <c r="AS93" s="68"/>
      <c r="AT93" s="68"/>
      <c r="AU93" s="68"/>
      <c r="AV93" s="68"/>
      <c r="AW93" s="68"/>
      <c r="AX93" s="68"/>
      <c r="AY93" s="68"/>
      <c r="AZ93" s="47" t="s">
        <v>87</v>
      </c>
      <c r="BA93" s="68"/>
      <c r="BB93" s="68"/>
      <c r="BC93" s="68"/>
      <c r="BD93" s="68"/>
      <c r="BE93" s="68"/>
      <c r="BF93" s="68"/>
      <c r="BG93" s="69"/>
    </row>
    <row r="94" spans="1:59" ht="17.25" customHeight="1" x14ac:dyDescent="0.15">
      <c r="A94" s="1"/>
      <c r="G94" s="60">
        <v>45</v>
      </c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9"/>
      <c r="T94" s="42">
        <f>$AX$2+7300</f>
        <v>21800</v>
      </c>
      <c r="U94" s="68"/>
      <c r="V94" s="68"/>
      <c r="W94" s="68"/>
      <c r="X94" s="68"/>
      <c r="Y94" s="68"/>
      <c r="Z94" s="68"/>
      <c r="AA94" s="68"/>
      <c r="AB94" s="47">
        <f>$AX$2+7550</f>
        <v>22050</v>
      </c>
      <c r="AC94" s="68"/>
      <c r="AD94" s="68"/>
      <c r="AE94" s="68"/>
      <c r="AF94" s="68"/>
      <c r="AG94" s="68"/>
      <c r="AH94" s="68"/>
      <c r="AI94" s="68"/>
      <c r="AJ94" s="47">
        <f>$AX$2+7800</f>
        <v>22300</v>
      </c>
      <c r="AK94" s="68"/>
      <c r="AL94" s="68"/>
      <c r="AM94" s="68"/>
      <c r="AN94" s="68"/>
      <c r="AO94" s="68"/>
      <c r="AP94" s="68"/>
      <c r="AQ94" s="68"/>
      <c r="AR94" s="47">
        <f>$AX$2+8050</f>
        <v>22550</v>
      </c>
      <c r="AS94" s="68"/>
      <c r="AT94" s="68"/>
      <c r="AU94" s="68"/>
      <c r="AV94" s="68"/>
      <c r="AW94" s="68"/>
      <c r="AX94" s="68"/>
      <c r="AY94" s="68"/>
      <c r="AZ94" s="47" t="s">
        <v>87</v>
      </c>
      <c r="BA94" s="68"/>
      <c r="BB94" s="68"/>
      <c r="BC94" s="68"/>
      <c r="BD94" s="68"/>
      <c r="BE94" s="68"/>
      <c r="BF94" s="68"/>
      <c r="BG94" s="69"/>
    </row>
    <row r="95" spans="1:59" ht="17.25" customHeight="1" x14ac:dyDescent="0.15">
      <c r="A95" s="1"/>
      <c r="G95" s="60">
        <v>48</v>
      </c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9"/>
      <c r="T95" s="42">
        <f>$AX$2+8100</f>
        <v>22600</v>
      </c>
      <c r="U95" s="68"/>
      <c r="V95" s="68"/>
      <c r="W95" s="68"/>
      <c r="X95" s="68"/>
      <c r="Y95" s="68"/>
      <c r="Z95" s="68"/>
      <c r="AA95" s="68"/>
      <c r="AB95" s="47">
        <f>$AX$2+8350</f>
        <v>22850</v>
      </c>
      <c r="AC95" s="68"/>
      <c r="AD95" s="68"/>
      <c r="AE95" s="68"/>
      <c r="AF95" s="68"/>
      <c r="AG95" s="68"/>
      <c r="AH95" s="68"/>
      <c r="AI95" s="68"/>
      <c r="AJ95" s="47">
        <f>$AX$2+8600</f>
        <v>23100</v>
      </c>
      <c r="AK95" s="68"/>
      <c r="AL95" s="68"/>
      <c r="AM95" s="68"/>
      <c r="AN95" s="68"/>
      <c r="AO95" s="68"/>
      <c r="AP95" s="68"/>
      <c r="AQ95" s="68"/>
      <c r="AR95" s="47">
        <f>$AX$2+8850</f>
        <v>23350</v>
      </c>
      <c r="AS95" s="68"/>
      <c r="AT95" s="68"/>
      <c r="AU95" s="68"/>
      <c r="AV95" s="68"/>
      <c r="AW95" s="68"/>
      <c r="AX95" s="68"/>
      <c r="AY95" s="68"/>
      <c r="AZ95" s="47">
        <f>$AX$2+9100</f>
        <v>23600</v>
      </c>
      <c r="BA95" s="68"/>
      <c r="BB95" s="68"/>
      <c r="BC95" s="68"/>
      <c r="BD95" s="68"/>
      <c r="BE95" s="68"/>
      <c r="BF95" s="68"/>
      <c r="BG95" s="69"/>
    </row>
    <row r="96" spans="1:59" ht="17.25" customHeight="1" x14ac:dyDescent="0.15">
      <c r="A96" s="1"/>
      <c r="G96" s="60">
        <v>51</v>
      </c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9"/>
      <c r="T96" s="42">
        <f>$AX$2+9200</f>
        <v>23700</v>
      </c>
      <c r="U96" s="68"/>
      <c r="V96" s="68"/>
      <c r="W96" s="68"/>
      <c r="X96" s="68"/>
      <c r="Y96" s="68"/>
      <c r="Z96" s="68"/>
      <c r="AA96" s="68"/>
      <c r="AB96" s="47">
        <f>$AX$2+9500</f>
        <v>24000</v>
      </c>
      <c r="AC96" s="68"/>
      <c r="AD96" s="68"/>
      <c r="AE96" s="68"/>
      <c r="AF96" s="68"/>
      <c r="AG96" s="68"/>
      <c r="AH96" s="68"/>
      <c r="AI96" s="68"/>
      <c r="AJ96" s="47">
        <f>$AX$2+9800</f>
        <v>24300</v>
      </c>
      <c r="AK96" s="68"/>
      <c r="AL96" s="68"/>
      <c r="AM96" s="68"/>
      <c r="AN96" s="68"/>
      <c r="AO96" s="68"/>
      <c r="AP96" s="68"/>
      <c r="AQ96" s="68"/>
      <c r="AR96" s="47">
        <f>$AX$2+10100</f>
        <v>24600</v>
      </c>
      <c r="AS96" s="68"/>
      <c r="AT96" s="68"/>
      <c r="AU96" s="68"/>
      <c r="AV96" s="68"/>
      <c r="AW96" s="68"/>
      <c r="AX96" s="68"/>
      <c r="AY96" s="68"/>
      <c r="AZ96" s="47">
        <f>$AX$2+10400</f>
        <v>24900</v>
      </c>
      <c r="BA96" s="68"/>
      <c r="BB96" s="68"/>
      <c r="BC96" s="68"/>
      <c r="BD96" s="68"/>
      <c r="BE96" s="68"/>
      <c r="BF96" s="68"/>
      <c r="BG96" s="69"/>
    </row>
    <row r="97" spans="1:59" ht="17.25" customHeight="1" x14ac:dyDescent="0.15">
      <c r="A97" s="1"/>
      <c r="G97" s="60">
        <v>54</v>
      </c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9"/>
      <c r="T97" s="42">
        <f>$AX$2+10200</f>
        <v>24700</v>
      </c>
      <c r="U97" s="68"/>
      <c r="V97" s="68"/>
      <c r="W97" s="68"/>
      <c r="X97" s="68"/>
      <c r="Y97" s="68"/>
      <c r="Z97" s="68"/>
      <c r="AA97" s="68"/>
      <c r="AB97" s="47">
        <f>$AX$2+10500</f>
        <v>25000</v>
      </c>
      <c r="AC97" s="68"/>
      <c r="AD97" s="68"/>
      <c r="AE97" s="68"/>
      <c r="AF97" s="68"/>
      <c r="AG97" s="68"/>
      <c r="AH97" s="68"/>
      <c r="AI97" s="68"/>
      <c r="AJ97" s="47">
        <f>$AX$2+10800</f>
        <v>25300</v>
      </c>
      <c r="AK97" s="68"/>
      <c r="AL97" s="68"/>
      <c r="AM97" s="68"/>
      <c r="AN97" s="68"/>
      <c r="AO97" s="68"/>
      <c r="AP97" s="68"/>
      <c r="AQ97" s="68"/>
      <c r="AR97" s="47">
        <f>$AX$2+11100</f>
        <v>25600</v>
      </c>
      <c r="AS97" s="68"/>
      <c r="AT97" s="68"/>
      <c r="AU97" s="68"/>
      <c r="AV97" s="68"/>
      <c r="AW97" s="68"/>
      <c r="AX97" s="68"/>
      <c r="AY97" s="68"/>
      <c r="AZ97" s="47">
        <f>$AX$2+11400</f>
        <v>25900</v>
      </c>
      <c r="BA97" s="68"/>
      <c r="BB97" s="68"/>
      <c r="BC97" s="68"/>
      <c r="BD97" s="68"/>
      <c r="BE97" s="68"/>
      <c r="BF97" s="68"/>
      <c r="BG97" s="69"/>
    </row>
    <row r="98" spans="1:59" ht="17.25" customHeight="1" x14ac:dyDescent="0.15">
      <c r="A98" s="1"/>
      <c r="G98" s="60">
        <v>57</v>
      </c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9"/>
      <c r="T98" s="42">
        <f>$AX$2+11200</f>
        <v>25700</v>
      </c>
      <c r="U98" s="68"/>
      <c r="V98" s="68"/>
      <c r="W98" s="68"/>
      <c r="X98" s="68"/>
      <c r="Y98" s="68"/>
      <c r="Z98" s="68"/>
      <c r="AA98" s="68"/>
      <c r="AB98" s="47">
        <f>$AX$2+11500</f>
        <v>26000</v>
      </c>
      <c r="AC98" s="68"/>
      <c r="AD98" s="68"/>
      <c r="AE98" s="68"/>
      <c r="AF98" s="68"/>
      <c r="AG98" s="68"/>
      <c r="AH98" s="68"/>
      <c r="AI98" s="68"/>
      <c r="AJ98" s="47">
        <f>$AX$2+11800</f>
        <v>26300</v>
      </c>
      <c r="AK98" s="68"/>
      <c r="AL98" s="68"/>
      <c r="AM98" s="68"/>
      <c r="AN98" s="68"/>
      <c r="AO98" s="68"/>
      <c r="AP98" s="68"/>
      <c r="AQ98" s="68"/>
      <c r="AR98" s="47">
        <f>$AX$2+12100</f>
        <v>26600</v>
      </c>
      <c r="AS98" s="68"/>
      <c r="AT98" s="68"/>
      <c r="AU98" s="68"/>
      <c r="AV98" s="68"/>
      <c r="AW98" s="68"/>
      <c r="AX98" s="68"/>
      <c r="AY98" s="68"/>
      <c r="AZ98" s="47">
        <f>$AX$2+12400</f>
        <v>26900</v>
      </c>
      <c r="BA98" s="68"/>
      <c r="BB98" s="68"/>
      <c r="BC98" s="68"/>
      <c r="BD98" s="68"/>
      <c r="BE98" s="68"/>
      <c r="BF98" s="68"/>
      <c r="BG98" s="69"/>
    </row>
    <row r="99" spans="1:59" ht="17.25" customHeight="1" x14ac:dyDescent="0.15">
      <c r="A99" s="1"/>
      <c r="G99" s="65">
        <v>60</v>
      </c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8"/>
      <c r="T99" s="59">
        <f>$AX$2+11950</f>
        <v>26450</v>
      </c>
      <c r="U99" s="66"/>
      <c r="V99" s="66"/>
      <c r="W99" s="66"/>
      <c r="X99" s="66"/>
      <c r="Y99" s="66"/>
      <c r="Z99" s="66"/>
      <c r="AA99" s="66"/>
      <c r="AB99" s="46">
        <f>$AX$2+12250</f>
        <v>26750</v>
      </c>
      <c r="AC99" s="66"/>
      <c r="AD99" s="66"/>
      <c r="AE99" s="66"/>
      <c r="AF99" s="66"/>
      <c r="AG99" s="66"/>
      <c r="AH99" s="66"/>
      <c r="AI99" s="66"/>
      <c r="AJ99" s="46">
        <f>$AX$2+12550</f>
        <v>27050</v>
      </c>
      <c r="AK99" s="66"/>
      <c r="AL99" s="66"/>
      <c r="AM99" s="66"/>
      <c r="AN99" s="66"/>
      <c r="AO99" s="66"/>
      <c r="AP99" s="66"/>
      <c r="AQ99" s="66"/>
      <c r="AR99" s="46">
        <f>$AX$2+12850</f>
        <v>27350</v>
      </c>
      <c r="AS99" s="66"/>
      <c r="AT99" s="66"/>
      <c r="AU99" s="66"/>
      <c r="AV99" s="66"/>
      <c r="AW99" s="66"/>
      <c r="AX99" s="66"/>
      <c r="AY99" s="66"/>
      <c r="AZ99" s="46">
        <f>$AX$2+13150</f>
        <v>27650</v>
      </c>
      <c r="BA99" s="66"/>
      <c r="BB99" s="66"/>
      <c r="BC99" s="66"/>
      <c r="BD99" s="66"/>
      <c r="BE99" s="66"/>
      <c r="BF99" s="66"/>
      <c r="BG99" s="67"/>
    </row>
    <row r="100" spans="1:59" ht="17.25" customHeight="1" x14ac:dyDescent="0.15">
      <c r="A100" s="1"/>
    </row>
    <row r="101" spans="1:59" ht="17.25" customHeight="1" x14ac:dyDescent="0.15">
      <c r="A101" s="1"/>
      <c r="G101" s="79" t="s">
        <v>50</v>
      </c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</row>
    <row r="102" spans="1:59" ht="17.25" customHeight="1" x14ac:dyDescent="0.15">
      <c r="A102" s="1"/>
      <c r="G102" s="79" t="s">
        <v>40</v>
      </c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</row>
    <row r="103" spans="1:59" ht="17.25" customHeight="1" x14ac:dyDescent="0.15">
      <c r="A103" s="1"/>
      <c r="G103" s="80" t="s">
        <v>48</v>
      </c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21" t="s">
        <v>41</v>
      </c>
      <c r="U103" s="77"/>
      <c r="V103" s="77"/>
      <c r="W103" s="77"/>
      <c r="X103" s="77"/>
      <c r="Y103" s="77"/>
      <c r="Z103" s="77"/>
      <c r="AA103" s="77"/>
      <c r="AB103" s="77" t="s">
        <v>42</v>
      </c>
      <c r="AC103" s="77"/>
      <c r="AD103" s="77"/>
      <c r="AE103" s="77"/>
      <c r="AF103" s="77"/>
      <c r="AG103" s="77"/>
      <c r="AH103" s="77"/>
      <c r="AI103" s="77"/>
      <c r="AJ103" s="77" t="s">
        <v>42</v>
      </c>
      <c r="AK103" s="77"/>
      <c r="AL103" s="77"/>
      <c r="AM103" s="77"/>
      <c r="AN103" s="77"/>
      <c r="AO103" s="77"/>
      <c r="AP103" s="77"/>
      <c r="AQ103" s="77"/>
      <c r="AR103" s="77" t="s">
        <v>42</v>
      </c>
      <c r="AS103" s="77"/>
      <c r="AT103" s="77"/>
      <c r="AU103" s="77"/>
      <c r="AV103" s="77"/>
      <c r="AW103" s="77"/>
      <c r="AX103" s="77"/>
      <c r="AY103" s="77"/>
      <c r="AZ103" s="77" t="s">
        <v>42</v>
      </c>
      <c r="BA103" s="77"/>
      <c r="BB103" s="77"/>
      <c r="BC103" s="77"/>
      <c r="BD103" s="77"/>
      <c r="BE103" s="77"/>
      <c r="BF103" s="77"/>
      <c r="BG103" s="78"/>
    </row>
    <row r="104" spans="1:59" ht="17.25" customHeight="1" x14ac:dyDescent="0.15">
      <c r="A104" s="1"/>
      <c r="G104" s="75" t="s">
        <v>49</v>
      </c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21" t="s">
        <v>43</v>
      </c>
      <c r="U104" s="77"/>
      <c r="V104" s="77"/>
      <c r="W104" s="77"/>
      <c r="X104" s="77"/>
      <c r="Y104" s="77"/>
      <c r="Z104" s="77"/>
      <c r="AA104" s="77"/>
      <c r="AB104" s="77" t="s">
        <v>44</v>
      </c>
      <c r="AC104" s="77"/>
      <c r="AD104" s="77"/>
      <c r="AE104" s="77"/>
      <c r="AF104" s="77"/>
      <c r="AG104" s="77"/>
      <c r="AH104" s="77"/>
      <c r="AI104" s="77"/>
      <c r="AJ104" s="77" t="s">
        <v>45</v>
      </c>
      <c r="AK104" s="77"/>
      <c r="AL104" s="77"/>
      <c r="AM104" s="77"/>
      <c r="AN104" s="77"/>
      <c r="AO104" s="77"/>
      <c r="AP104" s="77"/>
      <c r="AQ104" s="77"/>
      <c r="AR104" s="77" t="s">
        <v>46</v>
      </c>
      <c r="AS104" s="77"/>
      <c r="AT104" s="77"/>
      <c r="AU104" s="77"/>
      <c r="AV104" s="77"/>
      <c r="AW104" s="77"/>
      <c r="AX104" s="77"/>
      <c r="AY104" s="77"/>
      <c r="AZ104" s="77" t="s">
        <v>47</v>
      </c>
      <c r="BA104" s="77"/>
      <c r="BB104" s="77"/>
      <c r="BC104" s="77"/>
      <c r="BD104" s="77"/>
      <c r="BE104" s="77"/>
      <c r="BF104" s="77"/>
      <c r="BG104" s="78"/>
    </row>
    <row r="105" spans="1:59" ht="17.25" customHeight="1" x14ac:dyDescent="0.15">
      <c r="A105" s="1"/>
      <c r="G105" s="70">
        <v>39</v>
      </c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6"/>
      <c r="T105" s="71">
        <f>$AX$2+7100</f>
        <v>21600</v>
      </c>
      <c r="U105" s="72"/>
      <c r="V105" s="72"/>
      <c r="W105" s="72"/>
      <c r="X105" s="72"/>
      <c r="Y105" s="72"/>
      <c r="Z105" s="72"/>
      <c r="AA105" s="72"/>
      <c r="AB105" s="73">
        <f>$AX$2+7100+250</f>
        <v>21850</v>
      </c>
      <c r="AC105" s="72"/>
      <c r="AD105" s="72"/>
      <c r="AE105" s="72"/>
      <c r="AF105" s="72"/>
      <c r="AG105" s="72"/>
      <c r="AH105" s="72"/>
      <c r="AI105" s="72"/>
      <c r="AJ105" s="73" t="s">
        <v>87</v>
      </c>
      <c r="AK105" s="72"/>
      <c r="AL105" s="72"/>
      <c r="AM105" s="72"/>
      <c r="AN105" s="72"/>
      <c r="AO105" s="72"/>
      <c r="AP105" s="72"/>
      <c r="AQ105" s="72"/>
      <c r="AR105" s="73" t="s">
        <v>87</v>
      </c>
      <c r="AS105" s="72"/>
      <c r="AT105" s="72"/>
      <c r="AU105" s="72"/>
      <c r="AV105" s="72"/>
      <c r="AW105" s="72"/>
      <c r="AX105" s="72"/>
      <c r="AY105" s="72"/>
      <c r="AZ105" s="73" t="s">
        <v>87</v>
      </c>
      <c r="BA105" s="72"/>
      <c r="BB105" s="72"/>
      <c r="BC105" s="72"/>
      <c r="BD105" s="72"/>
      <c r="BE105" s="72"/>
      <c r="BF105" s="72"/>
      <c r="BG105" s="74"/>
    </row>
    <row r="106" spans="1:59" ht="17.25" customHeight="1" x14ac:dyDescent="0.15">
      <c r="A106" s="1"/>
      <c r="G106" s="60">
        <v>42</v>
      </c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9"/>
      <c r="T106" s="42">
        <f>$AX$2+7700</f>
        <v>22200</v>
      </c>
      <c r="U106" s="68"/>
      <c r="V106" s="68"/>
      <c r="W106" s="68"/>
      <c r="X106" s="68"/>
      <c r="Y106" s="68"/>
      <c r="Z106" s="68"/>
      <c r="AA106" s="68"/>
      <c r="AB106" s="47">
        <f>$AX$2+7700+250</f>
        <v>22450</v>
      </c>
      <c r="AC106" s="68"/>
      <c r="AD106" s="68"/>
      <c r="AE106" s="68"/>
      <c r="AF106" s="68"/>
      <c r="AG106" s="68"/>
      <c r="AH106" s="68"/>
      <c r="AI106" s="68"/>
      <c r="AJ106" s="47">
        <f>$AX$2+7700+500</f>
        <v>22700</v>
      </c>
      <c r="AK106" s="68"/>
      <c r="AL106" s="68"/>
      <c r="AM106" s="68"/>
      <c r="AN106" s="68"/>
      <c r="AO106" s="68"/>
      <c r="AP106" s="68"/>
      <c r="AQ106" s="68"/>
      <c r="AR106" s="47" t="s">
        <v>87</v>
      </c>
      <c r="AS106" s="68"/>
      <c r="AT106" s="68"/>
      <c r="AU106" s="68"/>
      <c r="AV106" s="68"/>
      <c r="AW106" s="68"/>
      <c r="AX106" s="68"/>
      <c r="AY106" s="68"/>
      <c r="AZ106" s="47" t="s">
        <v>87</v>
      </c>
      <c r="BA106" s="68"/>
      <c r="BB106" s="68"/>
      <c r="BC106" s="68"/>
      <c r="BD106" s="68"/>
      <c r="BE106" s="68"/>
      <c r="BF106" s="68"/>
      <c r="BG106" s="69"/>
    </row>
    <row r="107" spans="1:59" ht="17.25" customHeight="1" x14ac:dyDescent="0.15">
      <c r="A107" s="1"/>
      <c r="G107" s="60">
        <v>45</v>
      </c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9"/>
      <c r="T107" s="42">
        <f>$AX$2+8300</f>
        <v>22800</v>
      </c>
      <c r="U107" s="68"/>
      <c r="V107" s="68"/>
      <c r="W107" s="68"/>
      <c r="X107" s="68"/>
      <c r="Y107" s="68"/>
      <c r="Z107" s="68"/>
      <c r="AA107" s="68"/>
      <c r="AB107" s="47">
        <f>$AX$2+8300+250</f>
        <v>23050</v>
      </c>
      <c r="AC107" s="68"/>
      <c r="AD107" s="68"/>
      <c r="AE107" s="68"/>
      <c r="AF107" s="68"/>
      <c r="AG107" s="68"/>
      <c r="AH107" s="68"/>
      <c r="AI107" s="68"/>
      <c r="AJ107" s="47">
        <f>$AX$2+8300+500</f>
        <v>23300</v>
      </c>
      <c r="AK107" s="68"/>
      <c r="AL107" s="68"/>
      <c r="AM107" s="68"/>
      <c r="AN107" s="68"/>
      <c r="AO107" s="68"/>
      <c r="AP107" s="68"/>
      <c r="AQ107" s="68"/>
      <c r="AR107" s="47">
        <f>$AX$2+8300+750</f>
        <v>23550</v>
      </c>
      <c r="AS107" s="68"/>
      <c r="AT107" s="68"/>
      <c r="AU107" s="68"/>
      <c r="AV107" s="68"/>
      <c r="AW107" s="68"/>
      <c r="AX107" s="68"/>
      <c r="AY107" s="68"/>
      <c r="AZ107" s="47" t="s">
        <v>87</v>
      </c>
      <c r="BA107" s="68"/>
      <c r="BB107" s="68"/>
      <c r="BC107" s="68"/>
      <c r="BD107" s="68"/>
      <c r="BE107" s="68"/>
      <c r="BF107" s="68"/>
      <c r="BG107" s="69"/>
    </row>
    <row r="108" spans="1:59" ht="17.25" customHeight="1" x14ac:dyDescent="0.15">
      <c r="A108" s="1"/>
      <c r="G108" s="60">
        <v>48</v>
      </c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9"/>
      <c r="T108" s="42">
        <f>$AX$2+9100</f>
        <v>23600</v>
      </c>
      <c r="U108" s="68"/>
      <c r="V108" s="68"/>
      <c r="W108" s="68"/>
      <c r="X108" s="68"/>
      <c r="Y108" s="68"/>
      <c r="Z108" s="68"/>
      <c r="AA108" s="68"/>
      <c r="AB108" s="47">
        <f>$AX$2+9100+250</f>
        <v>23850</v>
      </c>
      <c r="AC108" s="68"/>
      <c r="AD108" s="68"/>
      <c r="AE108" s="68"/>
      <c r="AF108" s="68"/>
      <c r="AG108" s="68"/>
      <c r="AH108" s="68"/>
      <c r="AI108" s="68"/>
      <c r="AJ108" s="47">
        <f>$AX$2+9100+500</f>
        <v>24100</v>
      </c>
      <c r="AK108" s="68"/>
      <c r="AL108" s="68"/>
      <c r="AM108" s="68"/>
      <c r="AN108" s="68"/>
      <c r="AO108" s="68"/>
      <c r="AP108" s="68"/>
      <c r="AQ108" s="68"/>
      <c r="AR108" s="47">
        <f>$AX$2+9100+750</f>
        <v>24350</v>
      </c>
      <c r="AS108" s="68"/>
      <c r="AT108" s="68"/>
      <c r="AU108" s="68"/>
      <c r="AV108" s="68"/>
      <c r="AW108" s="68"/>
      <c r="AX108" s="68"/>
      <c r="AY108" s="68"/>
      <c r="AZ108" s="47">
        <f>$AX$2+9100+1000</f>
        <v>24600</v>
      </c>
      <c r="BA108" s="68"/>
      <c r="BB108" s="68"/>
      <c r="BC108" s="68"/>
      <c r="BD108" s="68"/>
      <c r="BE108" s="68"/>
      <c r="BF108" s="68"/>
      <c r="BG108" s="69"/>
    </row>
    <row r="109" spans="1:59" ht="17.25" customHeight="1" x14ac:dyDescent="0.15">
      <c r="A109" s="1"/>
      <c r="G109" s="60">
        <v>51</v>
      </c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9"/>
      <c r="T109" s="42">
        <f>$AX$2+10200</f>
        <v>24700</v>
      </c>
      <c r="U109" s="68"/>
      <c r="V109" s="68"/>
      <c r="W109" s="68"/>
      <c r="X109" s="68"/>
      <c r="Y109" s="68"/>
      <c r="Z109" s="68"/>
      <c r="AA109" s="68"/>
      <c r="AB109" s="47">
        <f>$AX$2+10200+250</f>
        <v>24950</v>
      </c>
      <c r="AC109" s="68"/>
      <c r="AD109" s="68"/>
      <c r="AE109" s="68"/>
      <c r="AF109" s="68"/>
      <c r="AG109" s="68"/>
      <c r="AH109" s="68"/>
      <c r="AI109" s="68"/>
      <c r="AJ109" s="47">
        <f>$AX$2+10200+500</f>
        <v>25200</v>
      </c>
      <c r="AK109" s="68"/>
      <c r="AL109" s="68"/>
      <c r="AM109" s="68"/>
      <c r="AN109" s="68"/>
      <c r="AO109" s="68"/>
      <c r="AP109" s="68"/>
      <c r="AQ109" s="68"/>
      <c r="AR109" s="47">
        <f>$AX$2+10200+750</f>
        <v>25450</v>
      </c>
      <c r="AS109" s="68"/>
      <c r="AT109" s="68"/>
      <c r="AU109" s="68"/>
      <c r="AV109" s="68"/>
      <c r="AW109" s="68"/>
      <c r="AX109" s="68"/>
      <c r="AY109" s="68"/>
      <c r="AZ109" s="47">
        <f>$AX$2+10200+1000</f>
        <v>25700</v>
      </c>
      <c r="BA109" s="68"/>
      <c r="BB109" s="68"/>
      <c r="BC109" s="68"/>
      <c r="BD109" s="68"/>
      <c r="BE109" s="68"/>
      <c r="BF109" s="68"/>
      <c r="BG109" s="69"/>
    </row>
    <row r="110" spans="1:59" ht="17.25" customHeight="1" x14ac:dyDescent="0.15">
      <c r="A110" s="1"/>
      <c r="G110" s="60">
        <v>54</v>
      </c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9"/>
      <c r="T110" s="42">
        <f>$AX$2+11200</f>
        <v>25700</v>
      </c>
      <c r="U110" s="68"/>
      <c r="V110" s="68"/>
      <c r="W110" s="68"/>
      <c r="X110" s="68"/>
      <c r="Y110" s="68"/>
      <c r="Z110" s="68"/>
      <c r="AA110" s="68"/>
      <c r="AB110" s="47">
        <f>$AX$2+11200+300</f>
        <v>26000</v>
      </c>
      <c r="AC110" s="68"/>
      <c r="AD110" s="68"/>
      <c r="AE110" s="68"/>
      <c r="AF110" s="68"/>
      <c r="AG110" s="68"/>
      <c r="AH110" s="68"/>
      <c r="AI110" s="68"/>
      <c r="AJ110" s="47">
        <f>$AX$2+11200+600</f>
        <v>26300</v>
      </c>
      <c r="AK110" s="68"/>
      <c r="AL110" s="68"/>
      <c r="AM110" s="68"/>
      <c r="AN110" s="68"/>
      <c r="AO110" s="68"/>
      <c r="AP110" s="68"/>
      <c r="AQ110" s="68"/>
      <c r="AR110" s="47">
        <f>$AX$2+11200+900</f>
        <v>26600</v>
      </c>
      <c r="AS110" s="68"/>
      <c r="AT110" s="68"/>
      <c r="AU110" s="68"/>
      <c r="AV110" s="68"/>
      <c r="AW110" s="68"/>
      <c r="AX110" s="68"/>
      <c r="AY110" s="68"/>
      <c r="AZ110" s="47">
        <f>$AX$2+11200+1200</f>
        <v>26900</v>
      </c>
      <c r="BA110" s="68"/>
      <c r="BB110" s="68"/>
      <c r="BC110" s="68"/>
      <c r="BD110" s="68"/>
      <c r="BE110" s="68"/>
      <c r="BF110" s="68"/>
      <c r="BG110" s="69"/>
    </row>
    <row r="111" spans="1:59" ht="17.25" customHeight="1" x14ac:dyDescent="0.15">
      <c r="A111" s="1"/>
      <c r="G111" s="60">
        <v>57</v>
      </c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9"/>
      <c r="T111" s="42">
        <f>$AX$2+12200</f>
        <v>26700</v>
      </c>
      <c r="U111" s="68"/>
      <c r="V111" s="68"/>
      <c r="W111" s="68"/>
      <c r="X111" s="68"/>
      <c r="Y111" s="68"/>
      <c r="Z111" s="68"/>
      <c r="AA111" s="68"/>
      <c r="AB111" s="47">
        <f>$AX$2+12200+300</f>
        <v>27000</v>
      </c>
      <c r="AC111" s="68"/>
      <c r="AD111" s="68"/>
      <c r="AE111" s="68"/>
      <c r="AF111" s="68"/>
      <c r="AG111" s="68"/>
      <c r="AH111" s="68"/>
      <c r="AI111" s="68"/>
      <c r="AJ111" s="47">
        <f>$AX$2+12200+600</f>
        <v>27300</v>
      </c>
      <c r="AK111" s="68"/>
      <c r="AL111" s="68"/>
      <c r="AM111" s="68"/>
      <c r="AN111" s="68"/>
      <c r="AO111" s="68"/>
      <c r="AP111" s="68"/>
      <c r="AQ111" s="68"/>
      <c r="AR111" s="47">
        <f>$AX$2+12200+900</f>
        <v>27600</v>
      </c>
      <c r="AS111" s="68"/>
      <c r="AT111" s="68"/>
      <c r="AU111" s="68"/>
      <c r="AV111" s="68"/>
      <c r="AW111" s="68"/>
      <c r="AX111" s="68"/>
      <c r="AY111" s="68"/>
      <c r="AZ111" s="47">
        <f>$AX$2+12200+1200</f>
        <v>27900</v>
      </c>
      <c r="BA111" s="68"/>
      <c r="BB111" s="68"/>
      <c r="BC111" s="68"/>
      <c r="BD111" s="68"/>
      <c r="BE111" s="68"/>
      <c r="BF111" s="68"/>
      <c r="BG111" s="69"/>
    </row>
    <row r="112" spans="1:59" ht="17.25" customHeight="1" x14ac:dyDescent="0.15">
      <c r="A112" s="1"/>
      <c r="G112" s="65">
        <v>60</v>
      </c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8"/>
      <c r="T112" s="59">
        <f>$AX$2+13350</f>
        <v>27850</v>
      </c>
      <c r="U112" s="66"/>
      <c r="V112" s="66"/>
      <c r="W112" s="66"/>
      <c r="X112" s="66"/>
      <c r="Y112" s="66"/>
      <c r="Z112" s="66"/>
      <c r="AA112" s="66"/>
      <c r="AB112" s="46">
        <f>$AX$2+13350+300</f>
        <v>28150</v>
      </c>
      <c r="AC112" s="66"/>
      <c r="AD112" s="66"/>
      <c r="AE112" s="66"/>
      <c r="AF112" s="66"/>
      <c r="AG112" s="66"/>
      <c r="AH112" s="66"/>
      <c r="AI112" s="66"/>
      <c r="AJ112" s="46">
        <f>$AX$2+13350+600</f>
        <v>28450</v>
      </c>
      <c r="AK112" s="66"/>
      <c r="AL112" s="66"/>
      <c r="AM112" s="66"/>
      <c r="AN112" s="66"/>
      <c r="AO112" s="66"/>
      <c r="AP112" s="66"/>
      <c r="AQ112" s="66"/>
      <c r="AR112" s="46">
        <f>$AX$2+13350+900</f>
        <v>28750</v>
      </c>
      <c r="AS112" s="66"/>
      <c r="AT112" s="66"/>
      <c r="AU112" s="66"/>
      <c r="AV112" s="66"/>
      <c r="AW112" s="66"/>
      <c r="AX112" s="66"/>
      <c r="AY112" s="66"/>
      <c r="AZ112" s="46">
        <f>$AX$2+13350+1200</f>
        <v>29050</v>
      </c>
      <c r="BA112" s="66"/>
      <c r="BB112" s="66"/>
      <c r="BC112" s="66"/>
      <c r="BD112" s="66"/>
      <c r="BE112" s="66"/>
      <c r="BF112" s="66"/>
      <c r="BG112" s="67"/>
    </row>
    <row r="113" spans="1:59" ht="17.25" customHeight="1" x14ac:dyDescent="0.15">
      <c r="A113" s="1"/>
    </row>
    <row r="114" spans="1:59" ht="17.25" customHeight="1" x14ac:dyDescent="0.15">
      <c r="A114" s="1"/>
      <c r="F114" s="64" t="s">
        <v>51</v>
      </c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</row>
    <row r="115" spans="1:59" ht="17.25" customHeight="1" x14ac:dyDescent="0.15">
      <c r="A115" s="1"/>
      <c r="G115" s="53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5"/>
      <c r="T115" s="51" t="s">
        <v>61</v>
      </c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8" t="s">
        <v>62</v>
      </c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8" t="s">
        <v>63</v>
      </c>
      <c r="AQ115" s="49"/>
      <c r="AR115" s="49"/>
      <c r="AS115" s="49"/>
      <c r="AT115" s="49"/>
      <c r="AU115" s="49"/>
      <c r="AV115" s="49"/>
      <c r="AW115" s="49"/>
      <c r="AX115" s="49"/>
      <c r="AY115" s="49"/>
      <c r="AZ115" s="50"/>
    </row>
    <row r="116" spans="1:59" ht="17.25" customHeight="1" x14ac:dyDescent="0.15">
      <c r="A116" s="1"/>
      <c r="G116" s="61" t="s">
        <v>52</v>
      </c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3"/>
      <c r="T116" s="36">
        <f>$AX$2+10600</f>
        <v>25100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52">
        <f>$AX$2+12500</f>
        <v>27000</v>
      </c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52">
        <f>$AX$2+14300</f>
        <v>28800</v>
      </c>
      <c r="AQ116" s="37"/>
      <c r="AR116" s="37"/>
      <c r="AS116" s="37"/>
      <c r="AT116" s="37"/>
      <c r="AU116" s="37"/>
      <c r="AV116" s="37"/>
      <c r="AW116" s="37"/>
      <c r="AX116" s="37"/>
      <c r="AY116" s="37"/>
      <c r="AZ116" s="38"/>
    </row>
    <row r="117" spans="1:59" ht="17.25" customHeight="1" x14ac:dyDescent="0.15">
      <c r="A117" s="1"/>
      <c r="G117" s="60" t="s">
        <v>53</v>
      </c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9"/>
      <c r="T117" s="42">
        <f>$AX$2+8100</f>
        <v>22600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7">
        <f>$AX$2+9700</f>
        <v>24200</v>
      </c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7">
        <f>$AX$2+11500</f>
        <v>26000</v>
      </c>
      <c r="AQ117" s="40"/>
      <c r="AR117" s="40"/>
      <c r="AS117" s="40"/>
      <c r="AT117" s="40"/>
      <c r="AU117" s="40"/>
      <c r="AV117" s="40"/>
      <c r="AW117" s="40"/>
      <c r="AX117" s="40"/>
      <c r="AY117" s="40"/>
      <c r="AZ117" s="41"/>
    </row>
    <row r="118" spans="1:59" ht="17.25" customHeight="1" x14ac:dyDescent="0.15">
      <c r="A118" s="1"/>
      <c r="G118" s="30" t="s">
        <v>54</v>
      </c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9"/>
      <c r="T118" s="42">
        <f>$AX$2+5600</f>
        <v>20100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7">
        <f>$AX$2+6900</f>
        <v>21400</v>
      </c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7">
        <f>$AX$2+8700</f>
        <v>23200</v>
      </c>
      <c r="AQ118" s="40"/>
      <c r="AR118" s="40"/>
      <c r="AS118" s="40"/>
      <c r="AT118" s="40"/>
      <c r="AU118" s="40"/>
      <c r="AV118" s="40"/>
      <c r="AW118" s="40"/>
      <c r="AX118" s="40"/>
      <c r="AY118" s="40"/>
      <c r="AZ118" s="41"/>
    </row>
    <row r="119" spans="1:59" ht="17.25" customHeight="1" x14ac:dyDescent="0.15">
      <c r="A119" s="1"/>
      <c r="G119" s="60" t="s">
        <v>55</v>
      </c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9"/>
      <c r="T119" s="42">
        <f>$AX$2+4300</f>
        <v>18800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7">
        <f>$AX$2+5400</f>
        <v>19900</v>
      </c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7">
        <f>$AX$2+7200</f>
        <v>21700</v>
      </c>
      <c r="AQ119" s="40"/>
      <c r="AR119" s="40"/>
      <c r="AS119" s="40"/>
      <c r="AT119" s="40"/>
      <c r="AU119" s="40"/>
      <c r="AV119" s="40"/>
      <c r="AW119" s="40"/>
      <c r="AX119" s="40"/>
      <c r="AY119" s="40"/>
      <c r="AZ119" s="41"/>
    </row>
    <row r="120" spans="1:59" ht="17.25" customHeight="1" x14ac:dyDescent="0.15">
      <c r="A120" s="1"/>
      <c r="G120" s="30" t="s">
        <v>56</v>
      </c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9"/>
      <c r="T120" s="42">
        <f>$AX$2+3000</f>
        <v>17500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7">
        <f>$AX$2+4000</f>
        <v>18500</v>
      </c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7">
        <f>$AX$2+5800</f>
        <v>20300</v>
      </c>
      <c r="AQ120" s="40"/>
      <c r="AR120" s="40"/>
      <c r="AS120" s="40"/>
      <c r="AT120" s="40"/>
      <c r="AU120" s="40"/>
      <c r="AV120" s="40"/>
      <c r="AW120" s="40"/>
      <c r="AX120" s="40"/>
      <c r="AY120" s="40"/>
      <c r="AZ120" s="41"/>
    </row>
    <row r="121" spans="1:59" ht="17.25" customHeight="1" x14ac:dyDescent="0.15">
      <c r="A121" s="1"/>
      <c r="G121" s="30" t="s">
        <v>57</v>
      </c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9"/>
      <c r="T121" s="42">
        <f>$AX$2+2350</f>
        <v>16850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7">
        <f>$AX$2+3200</f>
        <v>17700</v>
      </c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7">
        <f>$AX$2+5000</f>
        <v>19500</v>
      </c>
      <c r="AQ121" s="40"/>
      <c r="AR121" s="40"/>
      <c r="AS121" s="40"/>
      <c r="AT121" s="40"/>
      <c r="AU121" s="40"/>
      <c r="AV121" s="40"/>
      <c r="AW121" s="40"/>
      <c r="AX121" s="40"/>
      <c r="AY121" s="40"/>
      <c r="AZ121" s="41"/>
    </row>
    <row r="122" spans="1:59" ht="17.25" customHeight="1" x14ac:dyDescent="0.15">
      <c r="A122" s="1"/>
      <c r="G122" s="30" t="s">
        <v>58</v>
      </c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9"/>
      <c r="T122" s="42">
        <f>$AX$2+1700</f>
        <v>16200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7">
        <f>$AX$2+2400</f>
        <v>16900</v>
      </c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7">
        <f>$AX$2+4200</f>
        <v>18700</v>
      </c>
      <c r="AQ122" s="40"/>
      <c r="AR122" s="40"/>
      <c r="AS122" s="40"/>
      <c r="AT122" s="40"/>
      <c r="AU122" s="40"/>
      <c r="AV122" s="40"/>
      <c r="AW122" s="40"/>
      <c r="AX122" s="40"/>
      <c r="AY122" s="40"/>
      <c r="AZ122" s="41"/>
    </row>
    <row r="123" spans="1:59" ht="17.25" customHeight="1" x14ac:dyDescent="0.15">
      <c r="A123" s="1"/>
      <c r="G123" s="30" t="s">
        <v>59</v>
      </c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9"/>
      <c r="T123" s="42">
        <f>$AX$2+1050</f>
        <v>15550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7">
        <f>$AX$2+1650</f>
        <v>16150</v>
      </c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7">
        <f>$AX$2+3450</f>
        <v>17950</v>
      </c>
      <c r="AQ123" s="40"/>
      <c r="AR123" s="40"/>
      <c r="AS123" s="40"/>
      <c r="AT123" s="40"/>
      <c r="AU123" s="40"/>
      <c r="AV123" s="40"/>
      <c r="AW123" s="40"/>
      <c r="AX123" s="40"/>
      <c r="AY123" s="40"/>
      <c r="AZ123" s="41"/>
    </row>
    <row r="124" spans="1:59" ht="17.25" customHeight="1" x14ac:dyDescent="0.15">
      <c r="A124" s="1"/>
      <c r="G124" s="56" t="s">
        <v>60</v>
      </c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8"/>
      <c r="T124" s="59">
        <f>$AX$2+400</f>
        <v>14900</v>
      </c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6">
        <f>$AX$2+900</f>
        <v>15400</v>
      </c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6">
        <f>$AX$2+2700</f>
        <v>17200</v>
      </c>
      <c r="AQ124" s="44"/>
      <c r="AR124" s="44"/>
      <c r="AS124" s="44"/>
      <c r="AT124" s="44"/>
      <c r="AU124" s="44"/>
      <c r="AV124" s="44"/>
      <c r="AW124" s="44"/>
      <c r="AX124" s="44"/>
      <c r="AY124" s="44"/>
      <c r="AZ124" s="45"/>
    </row>
    <row r="125" spans="1:59" ht="17.25" customHeight="1" x14ac:dyDescent="0.15">
      <c r="A125" s="1"/>
      <c r="F125" t="s">
        <v>64</v>
      </c>
    </row>
    <row r="126" spans="1:59" ht="17.25" customHeight="1" x14ac:dyDescent="0.15">
      <c r="A126" s="1"/>
      <c r="G126" s="21" t="s">
        <v>61</v>
      </c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3"/>
    </row>
    <row r="127" spans="1:59" ht="17.25" customHeight="1" x14ac:dyDescent="0.15">
      <c r="A127" s="1"/>
      <c r="G127" s="24" t="s">
        <v>65</v>
      </c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6"/>
      <c r="T127" s="36">
        <f>$AX$2</f>
        <v>14500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8"/>
    </row>
    <row r="128" spans="1:59" ht="17.25" customHeight="1" x14ac:dyDescent="0.15">
      <c r="A128" s="1"/>
      <c r="G128" s="27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9"/>
      <c r="T128" s="39"/>
      <c r="U128" s="40"/>
      <c r="V128" s="40"/>
      <c r="W128" s="40"/>
      <c r="X128" s="40"/>
      <c r="Y128" s="40"/>
      <c r="Z128" s="40"/>
      <c r="AA128" s="40"/>
      <c r="AB128" s="40"/>
      <c r="AC128" s="40"/>
      <c r="AD128" s="41"/>
    </row>
    <row r="129" spans="1:48" ht="17.25" customHeight="1" x14ac:dyDescent="0.15">
      <c r="A129" s="1"/>
      <c r="G129" s="30" t="s">
        <v>66</v>
      </c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2"/>
      <c r="T129" s="42">
        <f>$AX$2</f>
        <v>14500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1"/>
    </row>
    <row r="130" spans="1:48" ht="17.25" customHeight="1" x14ac:dyDescent="0.15">
      <c r="A130" s="1"/>
      <c r="G130" s="33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5"/>
      <c r="T130" s="43"/>
      <c r="U130" s="44"/>
      <c r="V130" s="44"/>
      <c r="W130" s="44"/>
      <c r="X130" s="44"/>
      <c r="Y130" s="44"/>
      <c r="Z130" s="44"/>
      <c r="AA130" s="44"/>
      <c r="AB130" s="44"/>
      <c r="AC130" s="44"/>
      <c r="AD130" s="45"/>
    </row>
    <row r="131" spans="1:48" ht="17.25" customHeight="1" x14ac:dyDescent="0.15">
      <c r="A131" s="1"/>
      <c r="F131" t="s">
        <v>67</v>
      </c>
    </row>
    <row r="132" spans="1:48" ht="17.25" customHeight="1" x14ac:dyDescent="0.15">
      <c r="A132" s="1"/>
      <c r="F132" t="s">
        <v>68</v>
      </c>
    </row>
    <row r="133" spans="1:48" ht="17.25" customHeight="1" x14ac:dyDescent="0.15">
      <c r="A133" s="1"/>
      <c r="F133" t="s">
        <v>69</v>
      </c>
    </row>
    <row r="134" spans="1:48" ht="17.25" customHeight="1" x14ac:dyDescent="0.15">
      <c r="A134" s="1"/>
      <c r="G134" s="11" t="s">
        <v>2</v>
      </c>
      <c r="H134" s="11"/>
      <c r="I134" s="11"/>
      <c r="J134" s="11"/>
      <c r="K134" s="11"/>
      <c r="L134" s="11"/>
      <c r="M134" s="11"/>
      <c r="N134" s="11"/>
      <c r="O134" s="11"/>
      <c r="P134" s="11"/>
      <c r="Q134" s="12" t="s">
        <v>3</v>
      </c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5"/>
    </row>
    <row r="135" spans="1:48" ht="35.25" customHeight="1" x14ac:dyDescent="0.15">
      <c r="A135" s="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6" t="s">
        <v>4</v>
      </c>
      <c r="R135" s="17"/>
      <c r="S135" s="17"/>
      <c r="T135" s="17"/>
      <c r="U135" s="17"/>
      <c r="V135" s="17"/>
      <c r="W135" s="18" t="s">
        <v>84</v>
      </c>
      <c r="X135" s="18"/>
      <c r="Y135" s="18"/>
      <c r="Z135" s="18"/>
      <c r="AA135" s="18"/>
      <c r="AB135" s="18"/>
      <c r="AC135" s="18"/>
      <c r="AD135" s="18"/>
      <c r="AE135" s="18"/>
      <c r="AF135" s="18"/>
      <c r="AG135" s="19" t="s">
        <v>4</v>
      </c>
      <c r="AH135" s="17"/>
      <c r="AI135" s="17"/>
      <c r="AJ135" s="17"/>
      <c r="AK135" s="17"/>
      <c r="AL135" s="17"/>
      <c r="AM135" s="18" t="s">
        <v>85</v>
      </c>
      <c r="AN135" s="18"/>
      <c r="AO135" s="18"/>
      <c r="AP135" s="18"/>
      <c r="AQ135" s="18"/>
      <c r="AR135" s="18"/>
      <c r="AS135" s="18"/>
      <c r="AT135" s="18"/>
      <c r="AU135" s="18"/>
      <c r="AV135" s="20"/>
    </row>
    <row r="136" spans="1:48" ht="17.25" customHeight="1" x14ac:dyDescent="0.15">
      <c r="A136" s="1"/>
      <c r="G136" s="5">
        <v>65</v>
      </c>
      <c r="H136" s="5"/>
      <c r="I136" s="5"/>
      <c r="J136" s="5"/>
      <c r="K136" s="5"/>
      <c r="L136" s="5"/>
      <c r="M136" s="5"/>
      <c r="N136" s="5"/>
      <c r="O136" s="5"/>
      <c r="P136" s="5"/>
      <c r="Q136" s="6">
        <v>21</v>
      </c>
      <c r="R136" s="7"/>
      <c r="S136" s="7"/>
      <c r="T136" s="7"/>
      <c r="U136" s="7"/>
      <c r="V136" s="7"/>
      <c r="W136" s="8">
        <f>$AX$2+300</f>
        <v>14800</v>
      </c>
      <c r="X136" s="8"/>
      <c r="Y136" s="8"/>
      <c r="Z136" s="8"/>
      <c r="AA136" s="8"/>
      <c r="AB136" s="8"/>
      <c r="AC136" s="8"/>
      <c r="AD136" s="8"/>
      <c r="AE136" s="8"/>
      <c r="AF136" s="8"/>
      <c r="AG136" s="9" t="s">
        <v>87</v>
      </c>
      <c r="AH136" s="7"/>
      <c r="AI136" s="7"/>
      <c r="AJ136" s="7"/>
      <c r="AK136" s="7"/>
      <c r="AL136" s="7"/>
      <c r="AM136" s="8" t="s">
        <v>87</v>
      </c>
      <c r="AN136" s="8"/>
      <c r="AO136" s="8"/>
      <c r="AP136" s="8"/>
      <c r="AQ136" s="8"/>
      <c r="AR136" s="8"/>
      <c r="AS136" s="8"/>
      <c r="AT136" s="8"/>
      <c r="AU136" s="8"/>
      <c r="AV136" s="10"/>
    </row>
    <row r="137" spans="1:48" ht="17.25" customHeight="1" x14ac:dyDescent="0.15">
      <c r="A137" s="1"/>
      <c r="G137" s="5">
        <v>60</v>
      </c>
      <c r="H137" s="5"/>
      <c r="I137" s="5"/>
      <c r="J137" s="5"/>
      <c r="K137" s="5"/>
      <c r="L137" s="5"/>
      <c r="M137" s="5"/>
      <c r="N137" s="5"/>
      <c r="O137" s="5"/>
      <c r="P137" s="5"/>
      <c r="Q137" s="6">
        <v>24</v>
      </c>
      <c r="R137" s="7"/>
      <c r="S137" s="7"/>
      <c r="T137" s="7"/>
      <c r="U137" s="7"/>
      <c r="V137" s="7"/>
      <c r="W137" s="8">
        <f>$AX$2+600</f>
        <v>15100</v>
      </c>
      <c r="X137" s="8"/>
      <c r="Y137" s="8"/>
      <c r="Z137" s="8"/>
      <c r="AA137" s="8"/>
      <c r="AB137" s="8"/>
      <c r="AC137" s="8"/>
      <c r="AD137" s="8"/>
      <c r="AE137" s="8"/>
      <c r="AF137" s="8"/>
      <c r="AG137" s="9" t="s">
        <v>87</v>
      </c>
      <c r="AH137" s="7"/>
      <c r="AI137" s="7"/>
      <c r="AJ137" s="7"/>
      <c r="AK137" s="7"/>
      <c r="AL137" s="7"/>
      <c r="AM137" s="8" t="s">
        <v>87</v>
      </c>
      <c r="AN137" s="8"/>
      <c r="AO137" s="8"/>
      <c r="AP137" s="8"/>
      <c r="AQ137" s="8"/>
      <c r="AR137" s="8"/>
      <c r="AS137" s="8"/>
      <c r="AT137" s="8"/>
      <c r="AU137" s="8"/>
      <c r="AV137" s="10"/>
    </row>
    <row r="138" spans="1:48" ht="17.25" customHeight="1" x14ac:dyDescent="0.15">
      <c r="A138" s="1"/>
      <c r="G138" s="5">
        <v>55</v>
      </c>
      <c r="H138" s="5"/>
      <c r="I138" s="5"/>
      <c r="J138" s="5"/>
      <c r="K138" s="5"/>
      <c r="L138" s="5"/>
      <c r="M138" s="5"/>
      <c r="N138" s="5"/>
      <c r="O138" s="5"/>
      <c r="P138" s="5"/>
      <c r="Q138" s="6">
        <v>27</v>
      </c>
      <c r="R138" s="7"/>
      <c r="S138" s="7"/>
      <c r="T138" s="7"/>
      <c r="U138" s="7"/>
      <c r="V138" s="7"/>
      <c r="W138" s="8">
        <f>$AX$2+900</f>
        <v>15400</v>
      </c>
      <c r="X138" s="8"/>
      <c r="Y138" s="8"/>
      <c r="Z138" s="8"/>
      <c r="AA138" s="8"/>
      <c r="AB138" s="8"/>
      <c r="AC138" s="8"/>
      <c r="AD138" s="8"/>
      <c r="AE138" s="8"/>
      <c r="AF138" s="8"/>
      <c r="AG138" s="9">
        <v>27</v>
      </c>
      <c r="AH138" s="7"/>
      <c r="AI138" s="7"/>
      <c r="AJ138" s="7"/>
      <c r="AK138" s="7"/>
      <c r="AL138" s="7"/>
      <c r="AM138" s="8">
        <f>$AX$2+1700</f>
        <v>16200</v>
      </c>
      <c r="AN138" s="8"/>
      <c r="AO138" s="8"/>
      <c r="AP138" s="8"/>
      <c r="AQ138" s="8"/>
      <c r="AR138" s="8"/>
      <c r="AS138" s="8"/>
      <c r="AT138" s="8"/>
      <c r="AU138" s="8"/>
      <c r="AV138" s="10"/>
    </row>
    <row r="139" spans="1:48" ht="17.25" customHeight="1" x14ac:dyDescent="0.15">
      <c r="A139" s="1"/>
      <c r="G139" s="5">
        <v>50</v>
      </c>
      <c r="H139" s="5"/>
      <c r="I139" s="5"/>
      <c r="J139" s="5"/>
      <c r="K139" s="5"/>
      <c r="L139" s="5"/>
      <c r="M139" s="5"/>
      <c r="N139" s="5"/>
      <c r="O139" s="5"/>
      <c r="P139" s="5"/>
      <c r="Q139" s="6">
        <v>30</v>
      </c>
      <c r="R139" s="7"/>
      <c r="S139" s="7"/>
      <c r="T139" s="7"/>
      <c r="U139" s="7"/>
      <c r="V139" s="7"/>
      <c r="W139" s="8">
        <f>$AX$2+1200</f>
        <v>15700</v>
      </c>
      <c r="X139" s="8"/>
      <c r="Y139" s="8"/>
      <c r="Z139" s="8"/>
      <c r="AA139" s="8"/>
      <c r="AB139" s="8"/>
      <c r="AC139" s="8"/>
      <c r="AD139" s="8"/>
      <c r="AE139" s="8"/>
      <c r="AF139" s="8"/>
      <c r="AG139" s="9">
        <v>30</v>
      </c>
      <c r="AH139" s="7"/>
      <c r="AI139" s="7"/>
      <c r="AJ139" s="7"/>
      <c r="AK139" s="7"/>
      <c r="AL139" s="7"/>
      <c r="AM139" s="8">
        <f>$AX$2+2000</f>
        <v>16500</v>
      </c>
      <c r="AN139" s="8"/>
      <c r="AO139" s="8"/>
      <c r="AP139" s="8"/>
      <c r="AQ139" s="8"/>
      <c r="AR139" s="8"/>
      <c r="AS139" s="8"/>
      <c r="AT139" s="8"/>
      <c r="AU139" s="8"/>
      <c r="AV139" s="10"/>
    </row>
    <row r="140" spans="1:48" ht="17.25" customHeight="1" x14ac:dyDescent="0.15">
      <c r="A140" s="1"/>
    </row>
    <row r="141" spans="1:48" ht="17.25" customHeight="1" x14ac:dyDescent="0.15">
      <c r="A141" s="1"/>
      <c r="G141" t="s">
        <v>88</v>
      </c>
    </row>
    <row r="142" spans="1:48" ht="17.25" customHeight="1" x14ac:dyDescent="0.15">
      <c r="A142" s="1"/>
      <c r="I142" t="s">
        <v>89</v>
      </c>
    </row>
    <row r="143" spans="1:48" ht="17.25" customHeight="1" x14ac:dyDescent="0.15">
      <c r="A143" s="1"/>
    </row>
    <row r="144" spans="1:48" ht="17.25" customHeight="1" x14ac:dyDescent="0.15">
      <c r="A144" s="1"/>
    </row>
    <row r="145" spans="1:1" ht="17.25" customHeight="1" x14ac:dyDescent="0.15">
      <c r="A145" s="1"/>
    </row>
    <row r="146" spans="1:1" ht="17.25" customHeight="1" x14ac:dyDescent="0.15">
      <c r="A146" s="1"/>
    </row>
    <row r="147" spans="1:1" ht="17.25" customHeight="1" x14ac:dyDescent="0.15">
      <c r="A147" s="1"/>
    </row>
    <row r="148" spans="1:1" ht="17.25" customHeight="1" x14ac:dyDescent="0.15">
      <c r="A148" s="1"/>
    </row>
    <row r="149" spans="1:1" ht="17.25" customHeight="1" x14ac:dyDescent="0.15">
      <c r="A149" s="1"/>
    </row>
    <row r="150" spans="1:1" ht="17.25" customHeight="1" x14ac:dyDescent="0.15">
      <c r="A150" s="1"/>
    </row>
    <row r="151" spans="1:1" ht="17.25" customHeight="1" x14ac:dyDescent="0.15">
      <c r="A151" s="1"/>
    </row>
    <row r="152" spans="1:1" ht="17.25" customHeight="1" x14ac:dyDescent="0.15">
      <c r="A152" s="1"/>
    </row>
    <row r="153" spans="1:1" ht="17.25" customHeight="1" x14ac:dyDescent="0.15">
      <c r="A153" s="1"/>
    </row>
    <row r="154" spans="1:1" ht="17.25" customHeight="1" x14ac:dyDescent="0.15">
      <c r="A154" s="1"/>
    </row>
    <row r="155" spans="1:1" ht="17.25" customHeight="1" x14ac:dyDescent="0.15">
      <c r="A155" s="1"/>
    </row>
    <row r="156" spans="1:1" ht="17.25" customHeight="1" x14ac:dyDescent="0.15">
      <c r="A156" s="1"/>
    </row>
    <row r="157" spans="1:1" ht="17.25" customHeight="1" x14ac:dyDescent="0.15">
      <c r="A157" s="1"/>
    </row>
    <row r="158" spans="1:1" ht="17.25" customHeight="1" x14ac:dyDescent="0.15">
      <c r="A158" s="1"/>
    </row>
    <row r="159" spans="1:1" ht="17.25" customHeight="1" x14ac:dyDescent="0.15">
      <c r="A159" s="1"/>
    </row>
    <row r="160" spans="1:1" ht="17.25" customHeight="1" x14ac:dyDescent="0.15">
      <c r="A160" s="1"/>
    </row>
    <row r="161" spans="1:1" ht="17.25" customHeight="1" x14ac:dyDescent="0.15">
      <c r="A161" s="1"/>
    </row>
    <row r="162" spans="1:1" ht="17.25" customHeight="1" x14ac:dyDescent="0.15">
      <c r="A162" s="1"/>
    </row>
    <row r="163" spans="1:1" ht="17.25" customHeight="1" x14ac:dyDescent="0.15">
      <c r="A163" s="1"/>
    </row>
    <row r="164" spans="1:1" ht="17.25" customHeight="1" x14ac:dyDescent="0.15">
      <c r="A164" s="1"/>
    </row>
    <row r="165" spans="1:1" ht="17.25" customHeight="1" x14ac:dyDescent="0.15">
      <c r="A165" s="1"/>
    </row>
    <row r="166" spans="1:1" ht="17.25" customHeight="1" x14ac:dyDescent="0.15">
      <c r="A166" s="1"/>
    </row>
    <row r="167" spans="1:1" ht="17.25" customHeight="1" x14ac:dyDescent="0.15">
      <c r="A167" s="1"/>
    </row>
  </sheetData>
  <mergeCells count="474">
    <mergeCell ref="B2:L2"/>
    <mergeCell ref="E4:AG4"/>
    <mergeCell ref="P8:AG9"/>
    <mergeCell ref="G7:AG7"/>
    <mergeCell ref="G6:AG6"/>
    <mergeCell ref="G9:O9"/>
    <mergeCell ref="G8:O8"/>
    <mergeCell ref="G21:O21"/>
    <mergeCell ref="P13:AG13"/>
    <mergeCell ref="P14:AG14"/>
    <mergeCell ref="P15:AG15"/>
    <mergeCell ref="G10:O10"/>
    <mergeCell ref="G11:O11"/>
    <mergeCell ref="G12:O12"/>
    <mergeCell ref="G13:O13"/>
    <mergeCell ref="G14:O14"/>
    <mergeCell ref="G15:O15"/>
    <mergeCell ref="P21:AG22"/>
    <mergeCell ref="AX2:BK2"/>
    <mergeCell ref="AJ2:AW2"/>
    <mergeCell ref="BL2:BM2"/>
    <mergeCell ref="AQ8:BH9"/>
    <mergeCell ref="AQ10:BH10"/>
    <mergeCell ref="AQ11:BH11"/>
    <mergeCell ref="P10:AG10"/>
    <mergeCell ref="P11:AG11"/>
    <mergeCell ref="P12:AG12"/>
    <mergeCell ref="AH8:AP8"/>
    <mergeCell ref="AH9:AP9"/>
    <mergeCell ref="AH12:AP12"/>
    <mergeCell ref="AH13:AP13"/>
    <mergeCell ref="AH14:AP14"/>
    <mergeCell ref="AQ12:BH12"/>
    <mergeCell ref="AQ13:BH13"/>
    <mergeCell ref="AQ14:BH14"/>
    <mergeCell ref="AQ15:BH15"/>
    <mergeCell ref="AH6:BH6"/>
    <mergeCell ref="AH7:BH7"/>
    <mergeCell ref="AH10:AP10"/>
    <mergeCell ref="AH11:AP11"/>
    <mergeCell ref="AQ21:BH22"/>
    <mergeCell ref="G23:O23"/>
    <mergeCell ref="P23:AG23"/>
    <mergeCell ref="AH23:AP23"/>
    <mergeCell ref="AQ23:BH23"/>
    <mergeCell ref="AH15:AP15"/>
    <mergeCell ref="F17:AL17"/>
    <mergeCell ref="G19:AG19"/>
    <mergeCell ref="AH19:BH19"/>
    <mergeCell ref="G20:AG20"/>
    <mergeCell ref="AH20:BH20"/>
    <mergeCell ref="G22:O22"/>
    <mergeCell ref="AH21:AP21"/>
    <mergeCell ref="AH22:AP22"/>
    <mergeCell ref="G26:O26"/>
    <mergeCell ref="P26:AG26"/>
    <mergeCell ref="AH26:AP26"/>
    <mergeCell ref="AQ26:BH26"/>
    <mergeCell ref="G27:O27"/>
    <mergeCell ref="P27:AG27"/>
    <mergeCell ref="AH27:AP27"/>
    <mergeCell ref="AQ27:BH27"/>
    <mergeCell ref="G24:O24"/>
    <mergeCell ref="P24:AG24"/>
    <mergeCell ref="AH24:AP24"/>
    <mergeCell ref="AQ24:BH24"/>
    <mergeCell ref="G25:O25"/>
    <mergeCell ref="P25:AG25"/>
    <mergeCell ref="AH25:AP25"/>
    <mergeCell ref="AQ25:BH25"/>
    <mergeCell ref="AH29:AP29"/>
    <mergeCell ref="AQ29:BH29"/>
    <mergeCell ref="F32:AJ32"/>
    <mergeCell ref="G33:AG33"/>
    <mergeCell ref="AH33:BH33"/>
    <mergeCell ref="G34:AG34"/>
    <mergeCell ref="AH34:BH34"/>
    <mergeCell ref="G28:O28"/>
    <mergeCell ref="P28:AG28"/>
    <mergeCell ref="AH28:AP28"/>
    <mergeCell ref="AQ28:BH28"/>
    <mergeCell ref="G30:O30"/>
    <mergeCell ref="P30:AG30"/>
    <mergeCell ref="AH30:AP30"/>
    <mergeCell ref="AQ30:BH30"/>
    <mergeCell ref="G29:O29"/>
    <mergeCell ref="P29:AG29"/>
    <mergeCell ref="G39:O39"/>
    <mergeCell ref="P39:AG39"/>
    <mergeCell ref="AH39:AP39"/>
    <mergeCell ref="AQ39:BH39"/>
    <mergeCell ref="G40:O40"/>
    <mergeCell ref="P40:AG40"/>
    <mergeCell ref="AH40:AP40"/>
    <mergeCell ref="AQ40:BH40"/>
    <mergeCell ref="P35:AG36"/>
    <mergeCell ref="AQ35:BH36"/>
    <mergeCell ref="G38:O38"/>
    <mergeCell ref="P38:AG38"/>
    <mergeCell ref="AH38:AP38"/>
    <mergeCell ref="AQ38:BH38"/>
    <mergeCell ref="G37:O37"/>
    <mergeCell ref="P37:AG37"/>
    <mergeCell ref="AH37:AP37"/>
    <mergeCell ref="AQ37:BH37"/>
    <mergeCell ref="G35:O35"/>
    <mergeCell ref="G36:O36"/>
    <mergeCell ref="AH35:AP35"/>
    <mergeCell ref="AH36:AP36"/>
    <mergeCell ref="G43:O43"/>
    <mergeCell ref="P43:AG43"/>
    <mergeCell ref="AH43:AP43"/>
    <mergeCell ref="AQ43:BH43"/>
    <mergeCell ref="G44:O44"/>
    <mergeCell ref="P44:AG44"/>
    <mergeCell ref="AH44:AP44"/>
    <mergeCell ref="AQ44:BH44"/>
    <mergeCell ref="G41:O41"/>
    <mergeCell ref="P41:AG41"/>
    <mergeCell ref="AH41:AP41"/>
    <mergeCell ref="AQ41:BH41"/>
    <mergeCell ref="G42:O42"/>
    <mergeCell ref="P42:AG42"/>
    <mergeCell ref="AH42:AP42"/>
    <mergeCell ref="AQ42:BH42"/>
    <mergeCell ref="G50:AG50"/>
    <mergeCell ref="AH50:BH50"/>
    <mergeCell ref="G51:O51"/>
    <mergeCell ref="AH51:AP51"/>
    <mergeCell ref="G45:O45"/>
    <mergeCell ref="P45:AG45"/>
    <mergeCell ref="AH45:AP45"/>
    <mergeCell ref="AQ45:BH45"/>
    <mergeCell ref="F47:AJ47"/>
    <mergeCell ref="G49:AG49"/>
    <mergeCell ref="AH49:BH49"/>
    <mergeCell ref="AH56:AP56"/>
    <mergeCell ref="G54:O54"/>
    <mergeCell ref="AH54:AP54"/>
    <mergeCell ref="G55:O55"/>
    <mergeCell ref="AH55:AP55"/>
    <mergeCell ref="P54:X54"/>
    <mergeCell ref="Y54:AG54"/>
    <mergeCell ref="G52:O52"/>
    <mergeCell ref="AH52:AP52"/>
    <mergeCell ref="G53:O53"/>
    <mergeCell ref="AH53:AP53"/>
    <mergeCell ref="AQ55:AY55"/>
    <mergeCell ref="AZ55:BH55"/>
    <mergeCell ref="AQ56:AY56"/>
    <mergeCell ref="AZ56:BH56"/>
    <mergeCell ref="F58:AG58"/>
    <mergeCell ref="AQ51:AY51"/>
    <mergeCell ref="AZ51:BH51"/>
    <mergeCell ref="AQ52:AY52"/>
    <mergeCell ref="AZ52:BH52"/>
    <mergeCell ref="AQ53:AY53"/>
    <mergeCell ref="AZ53:BH53"/>
    <mergeCell ref="AQ54:AY54"/>
    <mergeCell ref="AZ54:BH54"/>
    <mergeCell ref="P55:X55"/>
    <mergeCell ref="Y55:AG55"/>
    <mergeCell ref="P56:X56"/>
    <mergeCell ref="Y56:AG56"/>
    <mergeCell ref="P51:X51"/>
    <mergeCell ref="Y51:AG51"/>
    <mergeCell ref="P52:X52"/>
    <mergeCell ref="Y52:AG52"/>
    <mergeCell ref="P53:X53"/>
    <mergeCell ref="Y53:AG53"/>
    <mergeCell ref="G56:O56"/>
    <mergeCell ref="G61:S61"/>
    <mergeCell ref="T61:AC61"/>
    <mergeCell ref="AD61:AN61"/>
    <mergeCell ref="AO61:AY61"/>
    <mergeCell ref="AZ61:BI61"/>
    <mergeCell ref="T62:AC62"/>
    <mergeCell ref="AD62:AN62"/>
    <mergeCell ref="G59:BI59"/>
    <mergeCell ref="G60:BI60"/>
    <mergeCell ref="L62:S62"/>
    <mergeCell ref="G62:K62"/>
    <mergeCell ref="O63:S63"/>
    <mergeCell ref="T63:BI63"/>
    <mergeCell ref="G64:S64"/>
    <mergeCell ref="T64:AC64"/>
    <mergeCell ref="AD64:AN64"/>
    <mergeCell ref="AO64:AY64"/>
    <mergeCell ref="AZ64:BI64"/>
    <mergeCell ref="G63:M63"/>
    <mergeCell ref="AO62:AY62"/>
    <mergeCell ref="AZ62:BI62"/>
    <mergeCell ref="G65:S65"/>
    <mergeCell ref="T65:AC65"/>
    <mergeCell ref="AD65:AN65"/>
    <mergeCell ref="AO65:AY65"/>
    <mergeCell ref="AZ65:BI65"/>
    <mergeCell ref="G66:S66"/>
    <mergeCell ref="T66:AC66"/>
    <mergeCell ref="AD66:AN66"/>
    <mergeCell ref="AO66:AY66"/>
    <mergeCell ref="AZ66:BI66"/>
    <mergeCell ref="G69:S69"/>
    <mergeCell ref="T69:AC69"/>
    <mergeCell ref="AD69:AN69"/>
    <mergeCell ref="AO69:AY69"/>
    <mergeCell ref="AZ69:BI69"/>
    <mergeCell ref="G67:S67"/>
    <mergeCell ref="T67:AC67"/>
    <mergeCell ref="AD67:AN67"/>
    <mergeCell ref="AO67:AY67"/>
    <mergeCell ref="AZ67:BI67"/>
    <mergeCell ref="G68:S68"/>
    <mergeCell ref="T68:AC68"/>
    <mergeCell ref="AD68:AN68"/>
    <mergeCell ref="AO68:AY68"/>
    <mergeCell ref="AZ68:BI68"/>
    <mergeCell ref="G82:S82"/>
    <mergeCell ref="G83:S83"/>
    <mergeCell ref="G80:S80"/>
    <mergeCell ref="G81:S81"/>
    <mergeCell ref="G78:M78"/>
    <mergeCell ref="O78:S78"/>
    <mergeCell ref="G79:S79"/>
    <mergeCell ref="T77:AA77"/>
    <mergeCell ref="AB77:AI77"/>
    <mergeCell ref="AJ77:AQ77"/>
    <mergeCell ref="G76:S76"/>
    <mergeCell ref="G77:K77"/>
    <mergeCell ref="L77:S77"/>
    <mergeCell ref="AZ81:BG81"/>
    <mergeCell ref="AR77:AY77"/>
    <mergeCell ref="AZ77:BG77"/>
    <mergeCell ref="T79:AA79"/>
    <mergeCell ref="AB79:AI79"/>
    <mergeCell ref="AJ79:AQ79"/>
    <mergeCell ref="AR79:AY79"/>
    <mergeCell ref="AZ79:BG79"/>
    <mergeCell ref="AR81:AY81"/>
    <mergeCell ref="AR76:AY76"/>
    <mergeCell ref="AZ76:BG76"/>
    <mergeCell ref="T76:AA76"/>
    <mergeCell ref="AB76:AI76"/>
    <mergeCell ref="AJ76:AQ76"/>
    <mergeCell ref="G85:S85"/>
    <mergeCell ref="G74:BG74"/>
    <mergeCell ref="G75:BG75"/>
    <mergeCell ref="T78:BG78"/>
    <mergeCell ref="G84:S84"/>
    <mergeCell ref="T84:AA84"/>
    <mergeCell ref="T82:AA82"/>
    <mergeCell ref="AB82:AI82"/>
    <mergeCell ref="AJ82:AQ82"/>
    <mergeCell ref="AR82:AY82"/>
    <mergeCell ref="AZ82:BG82"/>
    <mergeCell ref="T83:AA83"/>
    <mergeCell ref="AB83:AI83"/>
    <mergeCell ref="AJ83:AQ83"/>
    <mergeCell ref="AR83:AY83"/>
    <mergeCell ref="AZ83:BG83"/>
    <mergeCell ref="T80:AA80"/>
    <mergeCell ref="AB80:AI80"/>
    <mergeCell ref="AJ80:AQ80"/>
    <mergeCell ref="AR80:AY80"/>
    <mergeCell ref="AZ80:BG80"/>
    <mergeCell ref="T81:AA81"/>
    <mergeCell ref="AB81:AI81"/>
    <mergeCell ref="AJ81:AQ81"/>
    <mergeCell ref="G89:BG89"/>
    <mergeCell ref="G91:S91"/>
    <mergeCell ref="T91:AA91"/>
    <mergeCell ref="AB91:AI91"/>
    <mergeCell ref="AB84:AI84"/>
    <mergeCell ref="AJ84:AQ84"/>
    <mergeCell ref="AR84:AY84"/>
    <mergeCell ref="AZ84:BG84"/>
    <mergeCell ref="F87:BG87"/>
    <mergeCell ref="G88:BG88"/>
    <mergeCell ref="T85:AA85"/>
    <mergeCell ref="AB85:AI85"/>
    <mergeCell ref="AJ85:AQ85"/>
    <mergeCell ref="AR85:AY85"/>
    <mergeCell ref="AZ85:BG85"/>
    <mergeCell ref="G90:S90"/>
    <mergeCell ref="T90:AA90"/>
    <mergeCell ref="AB90:AI90"/>
    <mergeCell ref="AJ90:AQ90"/>
    <mergeCell ref="AR90:AY90"/>
    <mergeCell ref="AZ90:BG90"/>
    <mergeCell ref="AJ91:AQ91"/>
    <mergeCell ref="AR91:AY91"/>
    <mergeCell ref="AZ91:BG91"/>
    <mergeCell ref="T92:AA92"/>
    <mergeCell ref="AB92:AI92"/>
    <mergeCell ref="AJ92:AQ92"/>
    <mergeCell ref="AR92:AY92"/>
    <mergeCell ref="AZ92:BG92"/>
    <mergeCell ref="G93:S93"/>
    <mergeCell ref="T93:AA93"/>
    <mergeCell ref="AB93:AI93"/>
    <mergeCell ref="AJ93:AQ93"/>
    <mergeCell ref="AR93:AY93"/>
    <mergeCell ref="G92:S92"/>
    <mergeCell ref="G95:S95"/>
    <mergeCell ref="T95:AA95"/>
    <mergeCell ref="AB95:AI95"/>
    <mergeCell ref="AJ95:AQ95"/>
    <mergeCell ref="AR95:AY95"/>
    <mergeCell ref="AZ95:BG95"/>
    <mergeCell ref="AZ93:BG93"/>
    <mergeCell ref="G94:S94"/>
    <mergeCell ref="T94:AA94"/>
    <mergeCell ref="AB94:AI94"/>
    <mergeCell ref="AJ94:AQ94"/>
    <mergeCell ref="AR94:AY94"/>
    <mergeCell ref="AZ94:BG94"/>
    <mergeCell ref="G97:S97"/>
    <mergeCell ref="T97:AA97"/>
    <mergeCell ref="AB97:AI97"/>
    <mergeCell ref="AJ97:AQ97"/>
    <mergeCell ref="AR97:AY97"/>
    <mergeCell ref="AZ97:BG97"/>
    <mergeCell ref="G96:S96"/>
    <mergeCell ref="T96:AA96"/>
    <mergeCell ref="AB96:AI96"/>
    <mergeCell ref="AJ96:AQ96"/>
    <mergeCell ref="AR96:AY96"/>
    <mergeCell ref="AZ96:BG96"/>
    <mergeCell ref="G101:BG101"/>
    <mergeCell ref="G99:S99"/>
    <mergeCell ref="T99:AA99"/>
    <mergeCell ref="AB99:AI99"/>
    <mergeCell ref="AJ99:AQ99"/>
    <mergeCell ref="AR99:AY99"/>
    <mergeCell ref="AZ99:BG99"/>
    <mergeCell ref="G98:S98"/>
    <mergeCell ref="T98:AA98"/>
    <mergeCell ref="AB98:AI98"/>
    <mergeCell ref="AJ98:AQ98"/>
    <mergeCell ref="AR98:AY98"/>
    <mergeCell ref="AZ98:BG98"/>
    <mergeCell ref="G104:S104"/>
    <mergeCell ref="T104:AA104"/>
    <mergeCell ref="AB104:AI104"/>
    <mergeCell ref="AJ104:AQ104"/>
    <mergeCell ref="AR104:AY104"/>
    <mergeCell ref="AZ104:BG104"/>
    <mergeCell ref="G102:BG102"/>
    <mergeCell ref="G103:S103"/>
    <mergeCell ref="T103:AA103"/>
    <mergeCell ref="AB103:AI103"/>
    <mergeCell ref="AJ103:AQ103"/>
    <mergeCell ref="AR103:AY103"/>
    <mergeCell ref="AZ103:BG103"/>
    <mergeCell ref="G106:S106"/>
    <mergeCell ref="T106:AA106"/>
    <mergeCell ref="AB106:AI106"/>
    <mergeCell ref="AJ106:AQ106"/>
    <mergeCell ref="AR106:AY106"/>
    <mergeCell ref="AZ106:BG106"/>
    <mergeCell ref="G105:S105"/>
    <mergeCell ref="T105:AA105"/>
    <mergeCell ref="AB105:AI105"/>
    <mergeCell ref="AJ105:AQ105"/>
    <mergeCell ref="AR105:AY105"/>
    <mergeCell ref="AZ105:BG105"/>
    <mergeCell ref="G108:S108"/>
    <mergeCell ref="T108:AA108"/>
    <mergeCell ref="AB108:AI108"/>
    <mergeCell ref="AJ108:AQ108"/>
    <mergeCell ref="AR108:AY108"/>
    <mergeCell ref="AZ108:BG108"/>
    <mergeCell ref="G107:S107"/>
    <mergeCell ref="T107:AA107"/>
    <mergeCell ref="AB107:AI107"/>
    <mergeCell ref="AJ107:AQ107"/>
    <mergeCell ref="AR107:AY107"/>
    <mergeCell ref="AZ107:BG107"/>
    <mergeCell ref="G110:S110"/>
    <mergeCell ref="T110:AA110"/>
    <mergeCell ref="AB110:AI110"/>
    <mergeCell ref="AJ110:AQ110"/>
    <mergeCell ref="AR110:AY110"/>
    <mergeCell ref="AZ110:BG110"/>
    <mergeCell ref="G109:S109"/>
    <mergeCell ref="T109:AA109"/>
    <mergeCell ref="AB109:AI109"/>
    <mergeCell ref="AJ109:AQ109"/>
    <mergeCell ref="AR109:AY109"/>
    <mergeCell ref="AZ109:BG109"/>
    <mergeCell ref="F114:BG114"/>
    <mergeCell ref="G112:S112"/>
    <mergeCell ref="T112:AA112"/>
    <mergeCell ref="AB112:AI112"/>
    <mergeCell ref="AJ112:AQ112"/>
    <mergeCell ref="AR112:AY112"/>
    <mergeCell ref="AZ112:BG112"/>
    <mergeCell ref="G111:S111"/>
    <mergeCell ref="T111:AA111"/>
    <mergeCell ref="AB111:AI111"/>
    <mergeCell ref="AJ111:AQ111"/>
    <mergeCell ref="AR111:AY111"/>
    <mergeCell ref="AZ111:BG111"/>
    <mergeCell ref="G115:S115"/>
    <mergeCell ref="G123:S123"/>
    <mergeCell ref="G124:S124"/>
    <mergeCell ref="T124:AD124"/>
    <mergeCell ref="AE124:AO124"/>
    <mergeCell ref="G122:S122"/>
    <mergeCell ref="G121:S121"/>
    <mergeCell ref="T121:AD121"/>
    <mergeCell ref="AE121:AO121"/>
    <mergeCell ref="G120:S120"/>
    <mergeCell ref="T120:AD120"/>
    <mergeCell ref="AE120:AO120"/>
    <mergeCell ref="G119:S119"/>
    <mergeCell ref="T119:AD119"/>
    <mergeCell ref="AE119:AO119"/>
    <mergeCell ref="G118:S118"/>
    <mergeCell ref="T118:AD118"/>
    <mergeCell ref="AE118:AO118"/>
    <mergeCell ref="G117:S117"/>
    <mergeCell ref="G116:S116"/>
    <mergeCell ref="AP124:AZ124"/>
    <mergeCell ref="AP121:AZ121"/>
    <mergeCell ref="T122:AD122"/>
    <mergeCell ref="AE122:AO122"/>
    <mergeCell ref="AP122:AZ122"/>
    <mergeCell ref="T123:AD123"/>
    <mergeCell ref="AE123:AO123"/>
    <mergeCell ref="AP123:AZ123"/>
    <mergeCell ref="AP115:AZ115"/>
    <mergeCell ref="AE115:AO115"/>
    <mergeCell ref="T115:AD115"/>
    <mergeCell ref="T116:AD116"/>
    <mergeCell ref="AE116:AO116"/>
    <mergeCell ref="AP116:AZ116"/>
    <mergeCell ref="T117:AD117"/>
    <mergeCell ref="AE117:AO117"/>
    <mergeCell ref="AP117:AZ117"/>
    <mergeCell ref="AP118:AZ118"/>
    <mergeCell ref="AP119:AZ119"/>
    <mergeCell ref="AP120:AZ120"/>
    <mergeCell ref="G134:P135"/>
    <mergeCell ref="Q134:AV134"/>
    <mergeCell ref="Q135:V135"/>
    <mergeCell ref="W135:AF135"/>
    <mergeCell ref="AG135:AL135"/>
    <mergeCell ref="AM135:AV135"/>
    <mergeCell ref="G126:AD126"/>
    <mergeCell ref="G127:S128"/>
    <mergeCell ref="G129:S130"/>
    <mergeCell ref="T127:AD128"/>
    <mergeCell ref="T129:AD130"/>
    <mergeCell ref="G136:P136"/>
    <mergeCell ref="Q136:V136"/>
    <mergeCell ref="W136:AF136"/>
    <mergeCell ref="AG136:AL136"/>
    <mergeCell ref="AM136:AV136"/>
    <mergeCell ref="G137:P137"/>
    <mergeCell ref="Q137:V137"/>
    <mergeCell ref="W137:AF137"/>
    <mergeCell ref="AG137:AL137"/>
    <mergeCell ref="AM137:AV137"/>
    <mergeCell ref="G138:P138"/>
    <mergeCell ref="Q138:V138"/>
    <mergeCell ref="W138:AF138"/>
    <mergeCell ref="AG138:AL138"/>
    <mergeCell ref="AM138:AV138"/>
    <mergeCell ref="G139:P139"/>
    <mergeCell ref="Q139:V139"/>
    <mergeCell ref="W139:AF139"/>
    <mergeCell ref="AG139:AL139"/>
    <mergeCell ref="AM139:AV139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201904名古屋生協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marumitsu002</dc:creator>
  <cp:lastModifiedBy>user</cp:lastModifiedBy>
  <cp:lastPrinted>2018-04-06T22:37:26Z</cp:lastPrinted>
  <dcterms:created xsi:type="dcterms:W3CDTF">2016-04-22T06:35:30Z</dcterms:created>
  <dcterms:modified xsi:type="dcterms:W3CDTF">2019-03-15T00:01:43Z</dcterms:modified>
</cp:coreProperties>
</file>