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tsumiSuzuki\Desktop\HP 最新データ3004\"/>
    </mc:Choice>
  </mc:AlternateContent>
  <xr:revisionPtr revIDLastSave="0" documentId="13_ncr:1_{C8E27A60-6DC7-4A5A-A943-6DA917601B58}" xr6:coauthVersionLast="31" xr6:coauthVersionMax="31" xr10:uidLastSave="{00000000-0000-0000-0000-000000000000}"/>
  <bookViews>
    <workbookView xWindow="0" yWindow="0" windowWidth="19200" windowHeight="9240" xr2:uid="{00000000-000D-0000-FFFF-FFFF00000000}"/>
  </bookViews>
  <sheets>
    <sheet name="Ｈ28.4北勢生協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0" i="1" l="1"/>
  <c r="U68" i="1"/>
  <c r="U67" i="1"/>
  <c r="U71" i="1"/>
  <c r="U69" i="1"/>
  <c r="AQ109" i="1"/>
  <c r="AQ108" i="1"/>
  <c r="AQ107" i="1"/>
  <c r="AQ106" i="1"/>
  <c r="AQ105" i="1"/>
  <c r="AQ104" i="1"/>
  <c r="AQ103" i="1"/>
  <c r="AQ102" i="1"/>
  <c r="AF109" i="1"/>
  <c r="AF108" i="1"/>
  <c r="AF107" i="1"/>
  <c r="AF106" i="1"/>
  <c r="AF104" i="1"/>
  <c r="AF103" i="1"/>
  <c r="AF102" i="1"/>
  <c r="U109" i="1"/>
  <c r="U108" i="1"/>
  <c r="U107" i="1"/>
  <c r="U106" i="1"/>
  <c r="U104" i="1"/>
  <c r="U103" i="1"/>
  <c r="U102" i="1"/>
  <c r="BA98" i="1"/>
  <c r="BA97" i="1"/>
  <c r="BA96" i="1"/>
  <c r="BA95" i="1"/>
  <c r="BA94" i="1"/>
  <c r="AS98" i="1"/>
  <c r="AS97" i="1"/>
  <c r="AS96" i="1"/>
  <c r="AS95" i="1"/>
  <c r="AS94" i="1"/>
  <c r="AS93" i="1"/>
  <c r="AS92" i="1"/>
  <c r="AK98" i="1"/>
  <c r="AK97" i="1"/>
  <c r="AK96" i="1"/>
  <c r="AK95" i="1"/>
  <c r="AK94" i="1"/>
  <c r="AK93" i="1"/>
  <c r="AK92" i="1"/>
  <c r="AK91" i="1"/>
  <c r="AC98" i="1"/>
  <c r="AC97" i="1"/>
  <c r="AC96" i="1"/>
  <c r="AC95" i="1"/>
  <c r="AC94" i="1"/>
  <c r="AC93" i="1"/>
  <c r="AC92" i="1"/>
  <c r="AC91" i="1"/>
  <c r="U94" i="1"/>
  <c r="U93" i="1"/>
  <c r="U92" i="1"/>
  <c r="U91" i="1"/>
  <c r="AS83" i="1"/>
  <c r="BA85" i="1"/>
  <c r="BA84" i="1"/>
  <c r="BA83" i="1"/>
  <c r="BA82" i="1"/>
  <c r="AS85" i="1"/>
  <c r="AS84" i="1"/>
  <c r="AS82" i="1"/>
  <c r="BA81" i="1"/>
  <c r="AS81" i="1"/>
  <c r="AS80" i="1"/>
  <c r="AS79" i="1"/>
  <c r="AK85" i="1"/>
  <c r="AK84" i="1"/>
  <c r="AK83" i="1"/>
  <c r="AK82" i="1"/>
  <c r="AK81" i="1"/>
  <c r="AK80" i="1"/>
  <c r="AK79" i="1"/>
  <c r="AK78" i="1"/>
  <c r="AC85" i="1"/>
  <c r="AC84" i="1"/>
  <c r="AC83" i="1"/>
  <c r="AC82" i="1"/>
  <c r="AC81" i="1"/>
  <c r="AC80" i="1"/>
  <c r="AC79" i="1"/>
  <c r="AC78" i="1"/>
  <c r="U81" i="1"/>
  <c r="U80" i="1"/>
  <c r="U79" i="1"/>
  <c r="U78" i="1"/>
  <c r="BA60" i="1"/>
  <c r="BA59" i="1"/>
  <c r="Z60" i="1"/>
  <c r="Z59" i="1"/>
  <c r="AR53" i="1"/>
  <c r="AR52" i="1"/>
  <c r="AR51" i="1"/>
  <c r="AR50" i="1"/>
  <c r="AR49" i="1"/>
  <c r="AR48" i="1"/>
  <c r="AR47" i="1"/>
  <c r="AR46" i="1"/>
  <c r="AR45" i="1"/>
  <c r="AR34" i="1"/>
  <c r="AR32" i="1"/>
  <c r="AR31" i="1"/>
  <c r="AR30" i="1"/>
  <c r="AR29" i="1"/>
  <c r="AR28" i="1"/>
  <c r="AR27" i="1"/>
  <c r="AR26" i="1"/>
  <c r="Q34" i="1"/>
  <c r="Q33" i="1"/>
  <c r="Q32" i="1"/>
  <c r="Q31" i="1"/>
  <c r="Q30" i="1"/>
  <c r="Q29" i="1"/>
  <c r="Q28" i="1"/>
  <c r="Q27" i="1"/>
  <c r="Q26" i="1"/>
  <c r="Q49" i="1"/>
  <c r="Q48" i="1"/>
  <c r="Q47" i="1"/>
  <c r="Q46" i="1"/>
  <c r="Q45" i="1"/>
  <c r="Q44" i="1"/>
  <c r="Q43" i="1"/>
  <c r="Q42" i="1"/>
  <c r="Q41" i="1"/>
  <c r="AR15" i="1"/>
  <c r="AR18" i="1"/>
  <c r="AR17" i="1"/>
  <c r="AR16" i="1"/>
  <c r="AR14" i="1"/>
  <c r="AR13" i="1"/>
  <c r="AR12" i="1"/>
  <c r="AR11" i="1"/>
  <c r="AR10" i="1"/>
  <c r="Q18" i="1"/>
  <c r="Q17" i="1"/>
  <c r="Q16" i="1"/>
  <c r="Q15" i="1"/>
  <c r="Q11" i="1"/>
  <c r="Q10" i="1"/>
  <c r="AF105" i="1" l="1"/>
  <c r="U105" i="1"/>
  <c r="AR33" i="1" l="1"/>
  <c r="Q14" i="1"/>
  <c r="Q13" i="1"/>
  <c r="Q12" i="1"/>
</calcChain>
</file>

<file path=xl/sharedStrings.xml><?xml version="1.0" encoding="utf-8"?>
<sst xmlns="http://schemas.openxmlformats.org/spreadsheetml/2006/main" count="126" uniqueCount="65">
  <si>
    <t>1．　標準価格</t>
    <rPh sb="3" eb="5">
      <t>ヒョウジュン</t>
    </rPh>
    <rPh sb="5" eb="7">
      <t>カカク</t>
    </rPh>
    <phoneticPr fontId="3"/>
  </si>
  <si>
    <t>気乾単位容積質量（㎏/㎥）</t>
    <rPh sb="0" eb="1">
      <t>キ</t>
    </rPh>
    <rPh sb="2" eb="4">
      <t>タンイ</t>
    </rPh>
    <rPh sb="4" eb="6">
      <t>ヨウセキ</t>
    </rPh>
    <rPh sb="6" eb="8">
      <t>シツリョウ</t>
    </rPh>
    <phoneticPr fontId="3"/>
  </si>
  <si>
    <t>1．　標準価格</t>
    <phoneticPr fontId="1"/>
  </si>
  <si>
    <t>①普通コンクリート（スランプ8～21cmＡＥ減水剤）</t>
    <phoneticPr fontId="1"/>
  </si>
  <si>
    <t>材齢２８日　　　粗骨材　　２０、２５、４０(mm)</t>
    <phoneticPr fontId="1"/>
  </si>
  <si>
    <t>スランプ</t>
  </si>
  <si>
    <t>呼び強度</t>
    <phoneticPr fontId="1"/>
  </si>
  <si>
    <t>普通セメント・高炉Ｂ種セメント</t>
    <phoneticPr fontId="1"/>
  </si>
  <si>
    <t>５ ～ ２１cm</t>
    <phoneticPr fontId="1"/>
  </si>
  <si>
    <t>18ベース＠</t>
    <phoneticPr fontId="1"/>
  </si>
  <si>
    <t>円</t>
    <rPh sb="0" eb="1">
      <t>エン</t>
    </rPh>
    <phoneticPr fontId="1"/>
  </si>
  <si>
    <t>早 強 セ メ ン ト</t>
    <phoneticPr fontId="1"/>
  </si>
  <si>
    <t>材齢 ７日　　　粗骨材　　２０、２５、４０(mm)</t>
    <phoneticPr fontId="1"/>
  </si>
  <si>
    <t>②普通コンクリート（スランプ8～21cm高性能ＡＥ減水剤）</t>
    <phoneticPr fontId="1"/>
  </si>
  <si>
    <t>③普通コンクリート（スランプ8～21cm中庸熱セメント）</t>
    <phoneticPr fontId="1"/>
  </si>
  <si>
    <t>AE減水剤</t>
    <phoneticPr fontId="1"/>
  </si>
  <si>
    <t>高性能AE減水剤</t>
    <phoneticPr fontId="1"/>
  </si>
  <si>
    <t>④舗装コンクリート（ＡＥ減水剤）</t>
    <phoneticPr fontId="1"/>
  </si>
  <si>
    <t>曲げ ４．５N/mm2</t>
    <phoneticPr fontId="1"/>
  </si>
  <si>
    <t>スランプ６．５cm</t>
    <phoneticPr fontId="1"/>
  </si>
  <si>
    <t>普通セメント・高炉Ｂ種セメント</t>
    <phoneticPr fontId="1"/>
  </si>
  <si>
    <t>普通セメント</t>
    <phoneticPr fontId="1"/>
  </si>
  <si>
    <t>材齢２８日　　　１５　（mm)</t>
    <phoneticPr fontId="1"/>
  </si>
  <si>
    <t>1種</t>
    <phoneticPr fontId="1"/>
  </si>
  <si>
    <t>⑦大臣認定コンクリート(スランプ15～21cm及びフロー50～65cm高性能ＡＥ減水剤）　建築用</t>
    <phoneticPr fontId="1"/>
  </si>
  <si>
    <t>材齢２８日　　　２０、２５　（mm)</t>
    <phoneticPr fontId="1"/>
  </si>
  <si>
    <t>スランプ</t>
    <phoneticPr fontId="1"/>
  </si>
  <si>
    <t>フロー</t>
    <phoneticPr fontId="1"/>
  </si>
  <si>
    <t>１５～２１ cm</t>
    <phoneticPr fontId="1"/>
  </si>
  <si>
    <t>５０ cm</t>
    <phoneticPr fontId="1"/>
  </si>
  <si>
    <t>５５ cm</t>
    <phoneticPr fontId="1"/>
  </si>
  <si>
    <t>６０ cm</t>
    <phoneticPr fontId="1"/>
  </si>
  <si>
    <t>６５ cm</t>
    <phoneticPr fontId="1"/>
  </si>
  <si>
    <t>スランプ・フロー</t>
    <phoneticPr fontId="3"/>
  </si>
  <si>
    <t>設計基準強度</t>
    <phoneticPr fontId="1"/>
  </si>
  <si>
    <t>中庸熱セ メ ン ト</t>
    <phoneticPr fontId="1"/>
  </si>
  <si>
    <t>⑨ モルタル</t>
    <phoneticPr fontId="1"/>
  </si>
  <si>
    <t>１：１　　　（Ｃ=950）</t>
    <phoneticPr fontId="1"/>
  </si>
  <si>
    <t>１：２　　　（Ｃ=650）</t>
    <phoneticPr fontId="1"/>
  </si>
  <si>
    <t>1：２．５　 （Ｃ=550）</t>
    <phoneticPr fontId="1"/>
  </si>
  <si>
    <t>１：３　　　（Ｃ=450）</t>
    <phoneticPr fontId="1"/>
  </si>
  <si>
    <t>１：３．５　（Ｃ=400）</t>
    <phoneticPr fontId="1"/>
  </si>
  <si>
    <t>１：４　　　（Ｃ=350）</t>
    <phoneticPr fontId="1"/>
  </si>
  <si>
    <t>１：５　　　（Ｃ=300）</t>
    <phoneticPr fontId="1"/>
  </si>
  <si>
    <t>１：６　　　（Ｃ=250）</t>
    <phoneticPr fontId="1"/>
  </si>
  <si>
    <t>普通・高炉B種セメント</t>
    <phoneticPr fontId="1"/>
  </si>
  <si>
    <t>早強セメント</t>
    <phoneticPr fontId="1"/>
  </si>
  <si>
    <t>中庸熱セメント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</si>
  <si>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</si>
  <si>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</si>
  <si>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</si>
  <si>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</si>
  <si>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曲げ ４．５N/mm2</t>
    <phoneticPr fontId="1"/>
  </si>
  <si>
    <t>※スランプ２．５cm</t>
    <phoneticPr fontId="1"/>
  </si>
  <si>
    <t>曲げ ４．５N/mm2</t>
    <phoneticPr fontId="1"/>
  </si>
  <si>
    <t>⑤軽量ｺﾝｸﾘｰﾄ(AE減水剤）</t>
    <phoneticPr fontId="1"/>
  </si>
  <si>
    <t>(16)</t>
    <phoneticPr fontId="1"/>
  </si>
  <si>
    <t>(13.5)</t>
    <phoneticPr fontId="1"/>
  </si>
  <si>
    <t>(39)</t>
    <phoneticPr fontId="1"/>
  </si>
  <si>
    <t>8 ～ ２１cm</t>
    <phoneticPr fontId="1"/>
  </si>
  <si>
    <t>8～ ２１cm</t>
    <phoneticPr fontId="1"/>
  </si>
  <si>
    <t>※ スランプ２．５cmは工場渡しの価格です。</t>
    <phoneticPr fontId="1"/>
  </si>
  <si>
    <t>-</t>
    <phoneticPr fontId="1"/>
  </si>
  <si>
    <t>普 通 セ メ ン ト</t>
    <phoneticPr fontId="1"/>
  </si>
  <si>
    <t>※記入なき事項は、北勢生コンクリート協同組合単価表による。</t>
    <rPh sb="1" eb="3">
      <t>キニュウ</t>
    </rPh>
    <rPh sb="5" eb="7">
      <t>ジコウ</t>
    </rPh>
    <rPh sb="9" eb="11">
      <t>ホクセイ</t>
    </rPh>
    <rPh sb="11" eb="12">
      <t>ナマ</t>
    </rPh>
    <rPh sb="18" eb="20">
      <t>キョウドウ</t>
    </rPh>
    <rPh sb="20" eb="22">
      <t>クミアイ</t>
    </rPh>
    <rPh sb="22" eb="24">
      <t>タンカ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</si>
</sst>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2" borderId="0" xfId="0" applyFill="1" applyAlignment="1"/>
    <xf numFmtId="0" fontId="2" fillId="2" borderId="0" xfId="0" applyFont="1" applyFill="1" applyAlignment="1"/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41" xfId="0" applyFont="1" applyBorder="1" applyAlignment="1">
      <alignment horizontal="right" vertical="center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2" borderId="40" xfId="0" applyFill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2" borderId="5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3" xfId="0" applyNumberFormat="1" applyFill="1" applyBorder="1" applyAlignment="1">
      <alignment horizontal="center" vertical="center"/>
    </xf>
    <xf numFmtId="0" fontId="0" fillId="2" borderId="54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0" fillId="2" borderId="18" xfId="0" applyNumberForma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57" xfId="0" applyNumberFormat="1" applyFill="1" applyBorder="1" applyAlignment="1">
      <alignment horizontal="center" vertical="center"/>
    </xf>
    <xf numFmtId="0" fontId="0" fillId="2" borderId="58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0" fillId="2" borderId="2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4" xfId="0" applyFill="1" applyBorder="1" applyAlignment="1">
      <alignment horizontal="right" vertical="center" wrapText="1" shrinkToFit="1"/>
    </xf>
    <xf numFmtId="0" fontId="0" fillId="0" borderId="4" xfId="0" applyBorder="1" applyAlignment="1">
      <alignment horizontal="right" vertical="center" shrinkToFit="1"/>
    </xf>
    <xf numFmtId="0" fontId="0" fillId="0" borderId="28" xfId="0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2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15" xfId="0" applyNumberForma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26" xfId="0" quotePrefix="1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2" borderId="12" xfId="0" quotePrefix="1" applyFill="1" applyBorder="1" applyAlignment="1">
      <alignment horizontal="center" vertical="center" wrapText="1" shrinkToFit="1"/>
    </xf>
    <xf numFmtId="0" fontId="0" fillId="2" borderId="15" xfId="0" quotePrefix="1" applyFill="1" applyBorder="1" applyAlignment="1">
      <alignment horizontal="center" vertical="center" wrapText="1" shrinkToFit="1"/>
    </xf>
    <xf numFmtId="0" fontId="0" fillId="2" borderId="36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2" borderId="21" xfId="0" quotePrefix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2" borderId="27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2" borderId="33" xfId="0" applyNumberFormat="1" applyFill="1" applyBorder="1" applyAlignment="1">
      <alignment horizontal="center" vertical="center" shrinkToFit="1"/>
    </xf>
    <xf numFmtId="0" fontId="0" fillId="2" borderId="22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2" borderId="24" xfId="0" applyNumberFormat="1" applyFill="1" applyBorder="1" applyAlignment="1">
      <alignment horizontal="center" vertical="center"/>
    </xf>
    <xf numFmtId="0" fontId="0" fillId="0" borderId="2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82</xdr:row>
      <xdr:rowOff>0</xdr:rowOff>
    </xdr:from>
    <xdr:to>
      <xdr:col>5</xdr:col>
      <xdr:colOff>47625</xdr:colOff>
      <xdr:row>83</xdr:row>
      <xdr:rowOff>133350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8300" y="204597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9125" y="2045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48</xdr:row>
      <xdr:rowOff>0</xdr:rowOff>
    </xdr:to>
    <xdr:sp macro="" textlink="">
      <xdr:nvSpPr>
        <xdr:cNvPr id="19" name="Text Box 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48</xdr:row>
      <xdr:rowOff>0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0</xdr:rowOff>
    </xdr:to>
    <xdr:sp macro="" textlink="">
      <xdr:nvSpPr>
        <xdr:cNvPr id="31" name="Text Box 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0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48</xdr:row>
      <xdr:rowOff>0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48</xdr:row>
      <xdr:rowOff>0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5</xdr:col>
      <xdr:colOff>47625</xdr:colOff>
      <xdr:row>67</xdr:row>
      <xdr:rowOff>133350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38300" y="126873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85725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9125" y="1268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79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72250" y="19926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72</xdr:row>
      <xdr:rowOff>0</xdr:rowOff>
    </xdr:from>
    <xdr:to>
      <xdr:col>5</xdr:col>
      <xdr:colOff>47625</xdr:colOff>
      <xdr:row>73</xdr:row>
      <xdr:rowOff>57150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38300" y="1612582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5</xdr:col>
      <xdr:colOff>47625</xdr:colOff>
      <xdr:row>97</xdr:row>
      <xdr:rowOff>57150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38300" y="239649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16</xdr:col>
      <xdr:colOff>0</xdr:colOff>
      <xdr:row>8</xdr:row>
      <xdr:rowOff>209550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33425" y="1533525"/>
          <a:ext cx="94297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0</xdr:rowOff>
    </xdr:from>
    <xdr:to>
      <xdr:col>16</xdr:col>
      <xdr:colOff>9525</xdr:colOff>
      <xdr:row>25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2950" y="4381500"/>
          <a:ext cx="94297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37</xdr:row>
      <xdr:rowOff>209550</xdr:rowOff>
    </xdr:from>
    <xdr:to>
      <xdr:col>16</xdr:col>
      <xdr:colOff>19050</xdr:colOff>
      <xdr:row>39</xdr:row>
      <xdr:rowOff>190500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04925" y="8096250"/>
          <a:ext cx="97155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65</xdr:row>
      <xdr:rowOff>9525</xdr:rowOff>
    </xdr:from>
    <xdr:to>
      <xdr:col>19</xdr:col>
      <xdr:colOff>76200</xdr:colOff>
      <xdr:row>65</xdr:row>
      <xdr:rowOff>200025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04925" y="14249400"/>
          <a:ext cx="1343025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9525</xdr:rowOff>
    </xdr:from>
    <xdr:to>
      <xdr:col>43</xdr:col>
      <xdr:colOff>0</xdr:colOff>
      <xdr:row>9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3562350" y="1543050"/>
          <a:ext cx="94297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</xdr:colOff>
      <xdr:row>23</xdr:row>
      <xdr:rowOff>9525</xdr:rowOff>
    </xdr:from>
    <xdr:to>
      <xdr:col>43</xdr:col>
      <xdr:colOff>19050</xdr:colOff>
      <xdr:row>26</xdr:row>
      <xdr:rowOff>9525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3581400" y="4391025"/>
          <a:ext cx="94297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37</xdr:row>
      <xdr:rowOff>200025</xdr:rowOff>
    </xdr:from>
    <xdr:to>
      <xdr:col>43</xdr:col>
      <xdr:colOff>38100</xdr:colOff>
      <xdr:row>39</xdr:row>
      <xdr:rowOff>171450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4143375" y="8086725"/>
          <a:ext cx="98107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75</xdr:row>
      <xdr:rowOff>47625</xdr:rowOff>
    </xdr:from>
    <xdr:to>
      <xdr:col>20</xdr:col>
      <xdr:colOff>9525</xdr:colOff>
      <xdr:row>76</xdr:row>
      <xdr:rowOff>200025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714375" y="20859750"/>
          <a:ext cx="1390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88</xdr:row>
      <xdr:rowOff>38100</xdr:rowOff>
    </xdr:from>
    <xdr:to>
      <xdr:col>20</xdr:col>
      <xdr:colOff>28575</xdr:colOff>
      <xdr:row>89</xdr:row>
      <xdr:rowOff>190500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733425" y="23698200"/>
          <a:ext cx="1390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7"/>
  <sheetViews>
    <sheetView tabSelected="1" workbookViewId="0">
      <selection activeCell="Y114" sqref="Y114"/>
    </sheetView>
  </sheetViews>
  <sheetFormatPr defaultColWidth="1.375" defaultRowHeight="17.25" customHeight="1" x14ac:dyDescent="0.15"/>
  <cols>
    <col min="1" max="1" width="9" customWidth="1"/>
  </cols>
  <sheetData>
    <row r="1" spans="1:66" ht="17.25" customHeight="1" thickBot="1" x14ac:dyDescent="0.2"/>
    <row r="2" spans="1:66" ht="17.25" customHeight="1" thickTop="1" thickBot="1" x14ac:dyDescent="0.25">
      <c r="A2" s="1"/>
      <c r="B2" s="2" t="s">
        <v>0</v>
      </c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AK2" s="52" t="s">
        <v>9</v>
      </c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49">
        <v>16500</v>
      </c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1"/>
      <c r="BM2" s="23" t="s">
        <v>10</v>
      </c>
      <c r="BN2" s="23"/>
    </row>
    <row r="3" spans="1:66" ht="17.25" customHeight="1" thickTop="1" x14ac:dyDescent="0.2">
      <c r="A3" s="1"/>
      <c r="B3" s="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6" ht="17.25" customHeight="1" x14ac:dyDescent="0.15">
      <c r="A4" s="1"/>
      <c r="B4" s="1"/>
      <c r="F4" s="23" t="s">
        <v>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66" ht="17.25" customHeight="1" x14ac:dyDescent="0.15">
      <c r="A5" s="1"/>
      <c r="B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66" ht="17.25" customHeight="1" x14ac:dyDescent="0.15">
      <c r="A6" s="1"/>
      <c r="B6" s="1"/>
      <c r="H6" s="28" t="s">
        <v>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I6" s="57" t="s">
        <v>11</v>
      </c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30"/>
    </row>
    <row r="7" spans="1:66" ht="17.25" customHeight="1" x14ac:dyDescent="0.15">
      <c r="A7" s="1"/>
      <c r="B7" s="1"/>
      <c r="H7" s="28" t="s">
        <v>4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57" t="s">
        <v>12</v>
      </c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30"/>
    </row>
    <row r="8" spans="1:66" ht="17.25" customHeight="1" x14ac:dyDescent="0.15">
      <c r="A8" s="1"/>
      <c r="B8" s="1"/>
      <c r="H8" s="33" t="s">
        <v>5</v>
      </c>
      <c r="I8" s="34"/>
      <c r="J8" s="34"/>
      <c r="K8" s="34"/>
      <c r="L8" s="34"/>
      <c r="M8" s="34"/>
      <c r="N8" s="34"/>
      <c r="O8" s="34"/>
      <c r="P8" s="34"/>
      <c r="Q8" s="24" t="s">
        <v>8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53" t="s">
        <v>5</v>
      </c>
      <c r="AJ8" s="34"/>
      <c r="AK8" s="34"/>
      <c r="AL8" s="34"/>
      <c r="AM8" s="34"/>
      <c r="AN8" s="34"/>
      <c r="AO8" s="34"/>
      <c r="AP8" s="34"/>
      <c r="AQ8" s="34"/>
      <c r="AR8" s="24" t="s">
        <v>8</v>
      </c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5"/>
    </row>
    <row r="9" spans="1:66" ht="17.25" customHeight="1" x14ac:dyDescent="0.15">
      <c r="A9" s="1"/>
      <c r="B9" s="1"/>
      <c r="H9" s="31" t="s">
        <v>6</v>
      </c>
      <c r="I9" s="32"/>
      <c r="J9" s="32"/>
      <c r="K9" s="32"/>
      <c r="L9" s="32"/>
      <c r="M9" s="32"/>
      <c r="N9" s="32"/>
      <c r="O9" s="32"/>
      <c r="P9" s="3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54" t="s">
        <v>6</v>
      </c>
      <c r="AJ9" s="32"/>
      <c r="AK9" s="32"/>
      <c r="AL9" s="32"/>
      <c r="AM9" s="32"/>
      <c r="AN9" s="32"/>
      <c r="AO9" s="32"/>
      <c r="AP9" s="32"/>
      <c r="AQ9" s="32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7"/>
    </row>
    <row r="10" spans="1:66" ht="17.25" customHeight="1" x14ac:dyDescent="0.15">
      <c r="A10" s="1"/>
      <c r="B10" s="1"/>
      <c r="H10" s="39">
        <v>-13.5</v>
      </c>
      <c r="I10" s="40"/>
      <c r="J10" s="40"/>
      <c r="K10" s="40"/>
      <c r="L10" s="40"/>
      <c r="M10" s="40"/>
      <c r="N10" s="40"/>
      <c r="O10" s="40"/>
      <c r="P10" s="40"/>
      <c r="Q10" s="40">
        <f>$AY$2-350</f>
        <v>16150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8"/>
      <c r="AI10" s="56">
        <v>18</v>
      </c>
      <c r="AJ10" s="40"/>
      <c r="AK10" s="40"/>
      <c r="AL10" s="40"/>
      <c r="AM10" s="40"/>
      <c r="AN10" s="40"/>
      <c r="AO10" s="40"/>
      <c r="AP10" s="40"/>
      <c r="AQ10" s="40"/>
      <c r="AR10" s="40">
        <f>$AY$2+350</f>
        <v>16850</v>
      </c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8"/>
    </row>
    <row r="11" spans="1:66" ht="17.25" customHeight="1" x14ac:dyDescent="0.15">
      <c r="A11" s="1"/>
      <c r="B11" s="1"/>
      <c r="H11" s="39">
        <v>-16</v>
      </c>
      <c r="I11" s="40"/>
      <c r="J11" s="40"/>
      <c r="K11" s="40"/>
      <c r="L11" s="40"/>
      <c r="M11" s="40"/>
      <c r="N11" s="40"/>
      <c r="O11" s="40"/>
      <c r="P11" s="40"/>
      <c r="Q11" s="40">
        <f>$AY$2-200</f>
        <v>16300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8"/>
      <c r="AI11" s="56">
        <v>18</v>
      </c>
      <c r="AJ11" s="40"/>
      <c r="AK11" s="40"/>
      <c r="AL11" s="40"/>
      <c r="AM11" s="40"/>
      <c r="AN11" s="40"/>
      <c r="AO11" s="40"/>
      <c r="AP11" s="40"/>
      <c r="AQ11" s="40"/>
      <c r="AR11" s="40">
        <f>$AY$2+500</f>
        <v>17000</v>
      </c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8"/>
    </row>
    <row r="12" spans="1:66" ht="17.25" customHeight="1" x14ac:dyDescent="0.15">
      <c r="A12" s="1"/>
      <c r="B12" s="1"/>
      <c r="H12" s="39">
        <v>18</v>
      </c>
      <c r="I12" s="40"/>
      <c r="J12" s="40"/>
      <c r="K12" s="40"/>
      <c r="L12" s="40"/>
      <c r="M12" s="40"/>
      <c r="N12" s="40"/>
      <c r="O12" s="40"/>
      <c r="P12" s="40"/>
      <c r="Q12" s="40">
        <f>$AY$2</f>
        <v>16500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8"/>
      <c r="AI12" s="56">
        <v>18</v>
      </c>
      <c r="AJ12" s="40"/>
      <c r="AK12" s="40"/>
      <c r="AL12" s="40"/>
      <c r="AM12" s="40"/>
      <c r="AN12" s="40"/>
      <c r="AO12" s="40"/>
      <c r="AP12" s="40"/>
      <c r="AQ12" s="40"/>
      <c r="AR12" s="40">
        <f>$AY$2+750</f>
        <v>17250</v>
      </c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8"/>
    </row>
    <row r="13" spans="1:66" ht="17.25" customHeight="1" x14ac:dyDescent="0.15">
      <c r="A13" s="1"/>
      <c r="B13" s="1"/>
      <c r="H13" s="10">
        <v>21</v>
      </c>
      <c r="I13" s="11"/>
      <c r="J13" s="11"/>
      <c r="K13" s="11"/>
      <c r="L13" s="11"/>
      <c r="M13" s="11"/>
      <c r="N13" s="11"/>
      <c r="O13" s="11"/>
      <c r="P13" s="11"/>
      <c r="Q13" s="11">
        <f>$AY$2+300</f>
        <v>16800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55">
        <v>21</v>
      </c>
      <c r="AJ13" s="11"/>
      <c r="AK13" s="11"/>
      <c r="AL13" s="11"/>
      <c r="AM13" s="11"/>
      <c r="AN13" s="11"/>
      <c r="AO13" s="11"/>
      <c r="AP13" s="11"/>
      <c r="AQ13" s="11"/>
      <c r="AR13" s="11">
        <f>$AY$2+1150</f>
        <v>17650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2"/>
    </row>
    <row r="14" spans="1:66" ht="17.25" customHeight="1" x14ac:dyDescent="0.15">
      <c r="A14" s="1"/>
      <c r="B14" s="1"/>
      <c r="H14" s="10">
        <v>24</v>
      </c>
      <c r="I14" s="11"/>
      <c r="J14" s="11"/>
      <c r="K14" s="11"/>
      <c r="L14" s="11"/>
      <c r="M14" s="11"/>
      <c r="N14" s="11"/>
      <c r="O14" s="11"/>
      <c r="P14" s="11"/>
      <c r="Q14" s="11">
        <f>$AY$2+600</f>
        <v>17100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55">
        <v>24</v>
      </c>
      <c r="AJ14" s="11"/>
      <c r="AK14" s="11"/>
      <c r="AL14" s="11"/>
      <c r="AM14" s="11"/>
      <c r="AN14" s="11"/>
      <c r="AO14" s="11"/>
      <c r="AP14" s="11"/>
      <c r="AQ14" s="11"/>
      <c r="AR14" s="11">
        <f>$AY$2+1500</f>
        <v>18000</v>
      </c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2"/>
    </row>
    <row r="15" spans="1:66" ht="17.25" customHeight="1" x14ac:dyDescent="0.15">
      <c r="A15" s="1"/>
      <c r="B15" s="1"/>
      <c r="H15" s="10">
        <v>27</v>
      </c>
      <c r="I15" s="11"/>
      <c r="J15" s="11"/>
      <c r="K15" s="11"/>
      <c r="L15" s="11"/>
      <c r="M15" s="11"/>
      <c r="N15" s="11"/>
      <c r="O15" s="11"/>
      <c r="P15" s="11"/>
      <c r="Q15" s="11">
        <f>$AY$2+950</f>
        <v>17450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55">
        <v>27</v>
      </c>
      <c r="AJ15" s="11"/>
      <c r="AK15" s="11"/>
      <c r="AL15" s="11"/>
      <c r="AM15" s="11"/>
      <c r="AN15" s="11"/>
      <c r="AO15" s="11"/>
      <c r="AP15" s="11"/>
      <c r="AQ15" s="11"/>
      <c r="AR15" s="11">
        <f>$AY$2+1900</f>
        <v>18400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</row>
    <row r="16" spans="1:66" ht="17.25" customHeight="1" x14ac:dyDescent="0.15">
      <c r="A16" s="1"/>
      <c r="B16" s="1"/>
      <c r="H16" s="10">
        <v>30</v>
      </c>
      <c r="I16" s="11"/>
      <c r="J16" s="11"/>
      <c r="K16" s="11"/>
      <c r="L16" s="11"/>
      <c r="M16" s="11"/>
      <c r="N16" s="11"/>
      <c r="O16" s="11"/>
      <c r="P16" s="11"/>
      <c r="Q16" s="11">
        <f>$AY$2+1250</f>
        <v>17750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55">
        <v>30</v>
      </c>
      <c r="AJ16" s="11"/>
      <c r="AK16" s="11"/>
      <c r="AL16" s="11"/>
      <c r="AM16" s="11"/>
      <c r="AN16" s="11"/>
      <c r="AO16" s="11"/>
      <c r="AP16" s="11"/>
      <c r="AQ16" s="11"/>
      <c r="AR16" s="11">
        <f>$AY$2+2250</f>
        <v>18750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2"/>
    </row>
    <row r="17" spans="1:61" ht="17.25" customHeight="1" x14ac:dyDescent="0.15">
      <c r="A17" s="1"/>
      <c r="B17" s="1"/>
      <c r="H17" s="10">
        <v>33</v>
      </c>
      <c r="I17" s="11"/>
      <c r="J17" s="11"/>
      <c r="K17" s="11"/>
      <c r="L17" s="11"/>
      <c r="M17" s="11"/>
      <c r="N17" s="11"/>
      <c r="O17" s="11"/>
      <c r="P17" s="11"/>
      <c r="Q17" s="11">
        <f>$AY$2+1550</f>
        <v>18050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55">
        <v>33</v>
      </c>
      <c r="AJ17" s="11"/>
      <c r="AK17" s="11"/>
      <c r="AL17" s="11"/>
      <c r="AM17" s="11"/>
      <c r="AN17" s="11"/>
      <c r="AO17" s="11"/>
      <c r="AP17" s="11"/>
      <c r="AQ17" s="11"/>
      <c r="AR17" s="11">
        <f>$AY$2+2550</f>
        <v>19050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2"/>
    </row>
    <row r="18" spans="1:61" ht="17.25" customHeight="1" x14ac:dyDescent="0.15">
      <c r="A18" s="1"/>
      <c r="B18" s="1"/>
      <c r="H18" s="41">
        <v>33</v>
      </c>
      <c r="I18" s="37"/>
      <c r="J18" s="37"/>
      <c r="K18" s="37"/>
      <c r="L18" s="37"/>
      <c r="M18" s="37"/>
      <c r="N18" s="37"/>
      <c r="O18" s="37"/>
      <c r="P18" s="37"/>
      <c r="Q18" s="37">
        <f>$AY$2+1850</f>
        <v>18350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62">
        <v>33</v>
      </c>
      <c r="AJ18" s="37"/>
      <c r="AK18" s="37"/>
      <c r="AL18" s="37"/>
      <c r="AM18" s="37"/>
      <c r="AN18" s="37"/>
      <c r="AO18" s="37"/>
      <c r="AP18" s="37"/>
      <c r="AQ18" s="37"/>
      <c r="AR18" s="37">
        <f>$AY$2+2950</f>
        <v>19450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8"/>
    </row>
    <row r="19" spans="1:61" ht="17.25" customHeight="1" x14ac:dyDescent="0.15">
      <c r="A19" s="1"/>
      <c r="B19" s="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25" customHeight="1" x14ac:dyDescent="0.15">
      <c r="A20" s="1"/>
      <c r="B20" s="1"/>
      <c r="G20" s="23" t="s">
        <v>13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61" ht="17.25" customHeight="1" x14ac:dyDescent="0.15">
      <c r="A21" s="1"/>
      <c r="B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61" ht="17.25" customHeight="1" x14ac:dyDescent="0.15">
      <c r="A22" s="1"/>
      <c r="B22" s="1"/>
      <c r="H22" s="63" t="s">
        <v>7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3" t="s">
        <v>11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5"/>
    </row>
    <row r="23" spans="1:61" ht="17.25" customHeight="1" x14ac:dyDescent="0.15">
      <c r="A23" s="1"/>
      <c r="B23" s="1"/>
      <c r="H23" s="63" t="s">
        <v>4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3" t="s">
        <v>12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5"/>
    </row>
    <row r="24" spans="1:61" ht="17.25" customHeight="1" x14ac:dyDescent="0.15">
      <c r="A24" s="1"/>
      <c r="B24" s="1"/>
      <c r="H24" s="35" t="s">
        <v>5</v>
      </c>
      <c r="I24" s="36"/>
      <c r="J24" s="36"/>
      <c r="K24" s="36"/>
      <c r="L24" s="36"/>
      <c r="M24" s="36"/>
      <c r="N24" s="36"/>
      <c r="O24" s="36"/>
      <c r="P24" s="36"/>
      <c r="Q24" s="42" t="s">
        <v>59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  <c r="AI24" s="67" t="s">
        <v>5</v>
      </c>
      <c r="AJ24" s="36"/>
      <c r="AK24" s="36"/>
      <c r="AL24" s="36"/>
      <c r="AM24" s="36"/>
      <c r="AN24" s="36"/>
      <c r="AO24" s="36"/>
      <c r="AP24" s="36"/>
      <c r="AQ24" s="36"/>
      <c r="AR24" s="42" t="s">
        <v>59</v>
      </c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ht="17.25" customHeight="1" x14ac:dyDescent="0.15">
      <c r="A25" s="1"/>
      <c r="B25" s="1"/>
      <c r="H25" s="66" t="s">
        <v>6</v>
      </c>
      <c r="I25" s="46"/>
      <c r="J25" s="46"/>
      <c r="K25" s="46"/>
      <c r="L25" s="46"/>
      <c r="M25" s="46"/>
      <c r="N25" s="46"/>
      <c r="O25" s="46"/>
      <c r="P25" s="46"/>
      <c r="Q25" s="45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  <c r="AI25" s="46" t="s">
        <v>6</v>
      </c>
      <c r="AJ25" s="46"/>
      <c r="AK25" s="46"/>
      <c r="AL25" s="46"/>
      <c r="AM25" s="46"/>
      <c r="AN25" s="46"/>
      <c r="AO25" s="46"/>
      <c r="AP25" s="46"/>
      <c r="AQ25" s="46"/>
      <c r="AR25" s="45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7"/>
    </row>
    <row r="26" spans="1:61" ht="17.25" customHeight="1" x14ac:dyDescent="0.15">
      <c r="A26" s="1"/>
      <c r="B26" s="1"/>
      <c r="H26" s="58">
        <v>24</v>
      </c>
      <c r="I26" s="59"/>
      <c r="J26" s="59"/>
      <c r="K26" s="59"/>
      <c r="L26" s="59"/>
      <c r="M26" s="59"/>
      <c r="N26" s="59"/>
      <c r="O26" s="59"/>
      <c r="P26" s="59"/>
      <c r="Q26" s="60">
        <f>$AY$2+1450</f>
        <v>17950</v>
      </c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1"/>
      <c r="AI26" s="59">
        <v>27</v>
      </c>
      <c r="AJ26" s="59"/>
      <c r="AK26" s="59"/>
      <c r="AL26" s="59"/>
      <c r="AM26" s="59"/>
      <c r="AN26" s="59"/>
      <c r="AO26" s="59"/>
      <c r="AP26" s="59"/>
      <c r="AQ26" s="59"/>
      <c r="AR26" s="60">
        <f>$AY$2+2350</f>
        <v>18850</v>
      </c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61"/>
    </row>
    <row r="27" spans="1:61" ht="17.25" customHeight="1" x14ac:dyDescent="0.15">
      <c r="A27" s="1"/>
      <c r="B27" s="1"/>
      <c r="H27" s="58">
        <v>27</v>
      </c>
      <c r="I27" s="59"/>
      <c r="J27" s="59"/>
      <c r="K27" s="59"/>
      <c r="L27" s="59"/>
      <c r="M27" s="59"/>
      <c r="N27" s="59"/>
      <c r="O27" s="59"/>
      <c r="P27" s="59"/>
      <c r="Q27" s="60">
        <f>$AY$2+1800</f>
        <v>18300</v>
      </c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1"/>
      <c r="AI27" s="59">
        <v>27</v>
      </c>
      <c r="AJ27" s="59"/>
      <c r="AK27" s="59"/>
      <c r="AL27" s="59"/>
      <c r="AM27" s="59"/>
      <c r="AN27" s="59"/>
      <c r="AO27" s="59"/>
      <c r="AP27" s="59"/>
      <c r="AQ27" s="59"/>
      <c r="AR27" s="60">
        <f>$AY$2+2750</f>
        <v>19250</v>
      </c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61"/>
    </row>
    <row r="28" spans="1:61" ht="17.25" customHeight="1" x14ac:dyDescent="0.15">
      <c r="A28" s="1"/>
      <c r="B28" s="1"/>
      <c r="H28" s="58">
        <v>30</v>
      </c>
      <c r="I28" s="59"/>
      <c r="J28" s="59"/>
      <c r="K28" s="59"/>
      <c r="L28" s="59"/>
      <c r="M28" s="59"/>
      <c r="N28" s="59"/>
      <c r="O28" s="59"/>
      <c r="P28" s="59"/>
      <c r="Q28" s="60">
        <f>$AY$2+2200</f>
        <v>18700</v>
      </c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1"/>
      <c r="AI28" s="59">
        <v>30</v>
      </c>
      <c r="AJ28" s="59"/>
      <c r="AK28" s="59"/>
      <c r="AL28" s="59"/>
      <c r="AM28" s="59"/>
      <c r="AN28" s="59"/>
      <c r="AO28" s="59"/>
      <c r="AP28" s="59"/>
      <c r="AQ28" s="59"/>
      <c r="AR28" s="60">
        <f>$AY$2+3200</f>
        <v>19700</v>
      </c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1"/>
    </row>
    <row r="29" spans="1:61" ht="17.25" customHeight="1" x14ac:dyDescent="0.15">
      <c r="A29" s="1"/>
      <c r="B29" s="1"/>
      <c r="H29" s="58">
        <v>33</v>
      </c>
      <c r="I29" s="59"/>
      <c r="J29" s="59"/>
      <c r="K29" s="59"/>
      <c r="L29" s="59"/>
      <c r="M29" s="59"/>
      <c r="N29" s="59"/>
      <c r="O29" s="59"/>
      <c r="P29" s="59"/>
      <c r="Q29" s="60">
        <f>$AY$2+2650</f>
        <v>19150</v>
      </c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1"/>
      <c r="AI29" s="59">
        <v>33</v>
      </c>
      <c r="AJ29" s="59"/>
      <c r="AK29" s="59"/>
      <c r="AL29" s="59"/>
      <c r="AM29" s="59"/>
      <c r="AN29" s="59"/>
      <c r="AO29" s="59"/>
      <c r="AP29" s="59"/>
      <c r="AQ29" s="59"/>
      <c r="AR29" s="60">
        <f>$AY$2+3650</f>
        <v>20150</v>
      </c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1"/>
    </row>
    <row r="30" spans="1:61" ht="17.25" customHeight="1" x14ac:dyDescent="0.15">
      <c r="A30" s="1"/>
      <c r="B30" s="1"/>
      <c r="H30" s="58">
        <v>36</v>
      </c>
      <c r="I30" s="59"/>
      <c r="J30" s="59"/>
      <c r="K30" s="59"/>
      <c r="L30" s="59"/>
      <c r="M30" s="59"/>
      <c r="N30" s="59"/>
      <c r="O30" s="59"/>
      <c r="P30" s="59"/>
      <c r="Q30" s="60">
        <f>$AY$2+3400</f>
        <v>19900</v>
      </c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1"/>
      <c r="AI30" s="59">
        <v>36</v>
      </c>
      <c r="AJ30" s="59"/>
      <c r="AK30" s="59"/>
      <c r="AL30" s="59"/>
      <c r="AM30" s="59"/>
      <c r="AN30" s="59"/>
      <c r="AO30" s="59"/>
      <c r="AP30" s="59"/>
      <c r="AQ30" s="59"/>
      <c r="AR30" s="60">
        <f>$AY$2+4500</f>
        <v>21000</v>
      </c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61"/>
    </row>
    <row r="31" spans="1:61" ht="17.25" customHeight="1" x14ac:dyDescent="0.15">
      <c r="A31" s="1"/>
      <c r="B31" s="1"/>
      <c r="H31" s="68" t="s">
        <v>58</v>
      </c>
      <c r="I31" s="69"/>
      <c r="J31" s="69"/>
      <c r="K31" s="69"/>
      <c r="L31" s="69"/>
      <c r="M31" s="69"/>
      <c r="N31" s="69"/>
      <c r="O31" s="69"/>
      <c r="P31" s="69"/>
      <c r="Q31" s="60">
        <f>$AY$2+3900</f>
        <v>20400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1"/>
      <c r="AI31" s="59">
        <v>39</v>
      </c>
      <c r="AJ31" s="59"/>
      <c r="AK31" s="59"/>
      <c r="AL31" s="59"/>
      <c r="AM31" s="59"/>
      <c r="AN31" s="59"/>
      <c r="AO31" s="59"/>
      <c r="AP31" s="59"/>
      <c r="AQ31" s="59"/>
      <c r="AR31" s="60">
        <f>$AY$2+5000</f>
        <v>21500</v>
      </c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61"/>
    </row>
    <row r="32" spans="1:61" ht="17.25" customHeight="1" x14ac:dyDescent="0.15">
      <c r="A32" s="1"/>
      <c r="B32" s="1"/>
      <c r="H32" s="58">
        <v>40</v>
      </c>
      <c r="I32" s="59"/>
      <c r="J32" s="59"/>
      <c r="K32" s="59"/>
      <c r="L32" s="59"/>
      <c r="M32" s="59"/>
      <c r="N32" s="59"/>
      <c r="O32" s="59"/>
      <c r="P32" s="59"/>
      <c r="Q32" s="60">
        <f>$AY$2+4100</f>
        <v>20600</v>
      </c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1"/>
      <c r="AI32" s="59">
        <v>40</v>
      </c>
      <c r="AJ32" s="59"/>
      <c r="AK32" s="59"/>
      <c r="AL32" s="59"/>
      <c r="AM32" s="59"/>
      <c r="AN32" s="59"/>
      <c r="AO32" s="59"/>
      <c r="AP32" s="59"/>
      <c r="AQ32" s="59"/>
      <c r="AR32" s="60">
        <f>$AY$2+5200</f>
        <v>21700</v>
      </c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61"/>
    </row>
    <row r="33" spans="1:61" ht="17.25" customHeight="1" x14ac:dyDescent="0.15">
      <c r="A33" s="1"/>
      <c r="B33" s="1"/>
      <c r="H33" s="58">
        <v>42</v>
      </c>
      <c r="I33" s="59"/>
      <c r="J33" s="59"/>
      <c r="K33" s="59"/>
      <c r="L33" s="59"/>
      <c r="M33" s="59"/>
      <c r="N33" s="59"/>
      <c r="O33" s="59"/>
      <c r="P33" s="59"/>
      <c r="Q33" s="60">
        <f>$AY$2+4900</f>
        <v>21400</v>
      </c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1"/>
      <c r="AI33" s="59">
        <v>42</v>
      </c>
      <c r="AJ33" s="59"/>
      <c r="AK33" s="59"/>
      <c r="AL33" s="59"/>
      <c r="AM33" s="59"/>
      <c r="AN33" s="59"/>
      <c r="AO33" s="59"/>
      <c r="AP33" s="59"/>
      <c r="AQ33" s="59"/>
      <c r="AR33" s="60">
        <f>$AY$2+6400</f>
        <v>22900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61"/>
    </row>
    <row r="34" spans="1:61" ht="17.25" customHeight="1" x14ac:dyDescent="0.15">
      <c r="A34" s="1"/>
      <c r="B34" s="1"/>
      <c r="H34" s="70">
        <v>45</v>
      </c>
      <c r="I34" s="71"/>
      <c r="J34" s="71"/>
      <c r="K34" s="71"/>
      <c r="L34" s="71"/>
      <c r="M34" s="71"/>
      <c r="N34" s="71"/>
      <c r="O34" s="71"/>
      <c r="P34" s="71"/>
      <c r="Q34" s="72">
        <f>$AY$2+5300</f>
        <v>21800</v>
      </c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3"/>
      <c r="AI34" s="71">
        <v>45</v>
      </c>
      <c r="AJ34" s="71"/>
      <c r="AK34" s="71"/>
      <c r="AL34" s="71"/>
      <c r="AM34" s="71"/>
      <c r="AN34" s="71"/>
      <c r="AO34" s="71"/>
      <c r="AP34" s="71"/>
      <c r="AQ34" s="71"/>
      <c r="AR34" s="72">
        <f>$AY$2+6800</f>
        <v>23300</v>
      </c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3"/>
    </row>
    <row r="35" spans="1:61" ht="17.25" customHeight="1" x14ac:dyDescent="0.15">
      <c r="A35" s="1"/>
      <c r="B35" s="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ht="17.25" customHeight="1" x14ac:dyDescent="0.15">
      <c r="A36" s="1"/>
      <c r="B36" s="1"/>
      <c r="G36" s="23" t="s">
        <v>14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61" ht="17.25" customHeight="1" x14ac:dyDescent="0.15">
      <c r="A37" s="1"/>
      <c r="B37" s="1"/>
      <c r="H37" s="63" t="s">
        <v>15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28" t="s">
        <v>16</v>
      </c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30"/>
    </row>
    <row r="38" spans="1:61" ht="17.25" customHeight="1" x14ac:dyDescent="0.15">
      <c r="A38" s="1"/>
      <c r="B38" s="1"/>
      <c r="H38" s="63" t="s">
        <v>4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28" t="s">
        <v>4</v>
      </c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30"/>
    </row>
    <row r="39" spans="1:61" ht="17.25" customHeight="1" x14ac:dyDescent="0.15">
      <c r="A39" s="1"/>
      <c r="B39" s="1"/>
      <c r="H39" s="35" t="s">
        <v>5</v>
      </c>
      <c r="I39" s="36"/>
      <c r="J39" s="36"/>
      <c r="K39" s="36"/>
      <c r="L39" s="36"/>
      <c r="M39" s="36"/>
      <c r="N39" s="36"/>
      <c r="O39" s="36"/>
      <c r="P39" s="36"/>
      <c r="Q39" s="42" t="s">
        <v>60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4"/>
      <c r="AI39" s="33" t="s">
        <v>5</v>
      </c>
      <c r="AJ39" s="34"/>
      <c r="AK39" s="34"/>
      <c r="AL39" s="34"/>
      <c r="AM39" s="34"/>
      <c r="AN39" s="34"/>
      <c r="AO39" s="34"/>
      <c r="AP39" s="34"/>
      <c r="AQ39" s="34"/>
      <c r="AR39" s="74" t="s">
        <v>59</v>
      </c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5"/>
    </row>
    <row r="40" spans="1:61" ht="17.25" customHeight="1" x14ac:dyDescent="0.15">
      <c r="A40" s="1"/>
      <c r="B40" s="1"/>
      <c r="H40" s="66" t="s">
        <v>6</v>
      </c>
      <c r="I40" s="46"/>
      <c r="J40" s="46"/>
      <c r="K40" s="46"/>
      <c r="L40" s="46"/>
      <c r="M40" s="46"/>
      <c r="N40" s="46"/>
      <c r="O40" s="46"/>
      <c r="P40" s="46"/>
      <c r="Q40" s="4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7"/>
      <c r="AI40" s="31" t="s">
        <v>6</v>
      </c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76"/>
    </row>
    <row r="41" spans="1:61" ht="17.25" customHeight="1" x14ac:dyDescent="0.15">
      <c r="A41" s="1"/>
      <c r="B41" s="1"/>
      <c r="H41" s="15" t="s">
        <v>57</v>
      </c>
      <c r="I41" s="16"/>
      <c r="J41" s="16"/>
      <c r="K41" s="16"/>
      <c r="L41" s="16"/>
      <c r="M41" s="16"/>
      <c r="N41" s="16"/>
      <c r="O41" s="16"/>
      <c r="P41" s="16"/>
      <c r="Q41" s="17">
        <f>$AY$2+1350</f>
        <v>17850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20">
        <v>24</v>
      </c>
      <c r="AJ41" s="21"/>
      <c r="AK41" s="21"/>
      <c r="AL41" s="21"/>
      <c r="AM41" s="21"/>
      <c r="AN41" s="21"/>
      <c r="AO41" s="21"/>
      <c r="AP41" s="21"/>
      <c r="AQ41" s="21"/>
      <c r="AR41" s="21" t="s">
        <v>48</v>
      </c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2"/>
    </row>
    <row r="42" spans="1:61" ht="17.25" customHeight="1" x14ac:dyDescent="0.15">
      <c r="A42" s="1"/>
      <c r="B42" s="1"/>
      <c r="H42" s="13" t="s">
        <v>56</v>
      </c>
      <c r="I42" s="14"/>
      <c r="J42" s="14"/>
      <c r="K42" s="14"/>
      <c r="L42" s="14"/>
      <c r="M42" s="14"/>
      <c r="N42" s="14"/>
      <c r="O42" s="14"/>
      <c r="P42" s="14"/>
      <c r="Q42" s="8">
        <f>$AY$2+1500</f>
        <v>18000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9"/>
      <c r="AI42" s="10">
        <v>24</v>
      </c>
      <c r="AJ42" s="11"/>
      <c r="AK42" s="11"/>
      <c r="AL42" s="11"/>
      <c r="AM42" s="11"/>
      <c r="AN42" s="11"/>
      <c r="AO42" s="11"/>
      <c r="AP42" s="11"/>
      <c r="AQ42" s="11"/>
      <c r="AR42" s="11" t="s">
        <v>48</v>
      </c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2"/>
    </row>
    <row r="43" spans="1:61" ht="17.25" customHeight="1" x14ac:dyDescent="0.15">
      <c r="A43" s="1"/>
      <c r="B43" s="1"/>
      <c r="H43" s="6">
        <v>18</v>
      </c>
      <c r="I43" s="7"/>
      <c r="J43" s="7"/>
      <c r="K43" s="7"/>
      <c r="L43" s="7"/>
      <c r="M43" s="7"/>
      <c r="N43" s="7"/>
      <c r="O43" s="7"/>
      <c r="P43" s="7"/>
      <c r="Q43" s="8">
        <f>$AY$2+1750</f>
        <v>18250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9"/>
      <c r="AI43" s="10">
        <v>24</v>
      </c>
      <c r="AJ43" s="11"/>
      <c r="AK43" s="11"/>
      <c r="AL43" s="11"/>
      <c r="AM43" s="11"/>
      <c r="AN43" s="11"/>
      <c r="AO43" s="11"/>
      <c r="AP43" s="11"/>
      <c r="AQ43" s="11"/>
      <c r="AR43" s="11" t="s">
        <v>48</v>
      </c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2"/>
    </row>
    <row r="44" spans="1:61" ht="17.25" customHeight="1" x14ac:dyDescent="0.15">
      <c r="A44" s="1"/>
      <c r="B44" s="1"/>
      <c r="H44" s="6">
        <v>21</v>
      </c>
      <c r="I44" s="7"/>
      <c r="J44" s="7"/>
      <c r="K44" s="7"/>
      <c r="L44" s="7"/>
      <c r="M44" s="7"/>
      <c r="N44" s="7"/>
      <c r="O44" s="7"/>
      <c r="P44" s="7"/>
      <c r="Q44" s="8">
        <f>$AY$2+2150</f>
        <v>18650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/>
      <c r="AI44" s="10">
        <v>24</v>
      </c>
      <c r="AJ44" s="11"/>
      <c r="AK44" s="11"/>
      <c r="AL44" s="11"/>
      <c r="AM44" s="11"/>
      <c r="AN44" s="11"/>
      <c r="AO44" s="11"/>
      <c r="AP44" s="11"/>
      <c r="AQ44" s="11"/>
      <c r="AR44" s="11" t="s">
        <v>48</v>
      </c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2"/>
    </row>
    <row r="45" spans="1:61" ht="17.25" customHeight="1" x14ac:dyDescent="0.15">
      <c r="A45" s="1"/>
      <c r="B45" s="1"/>
      <c r="H45" s="6">
        <v>24</v>
      </c>
      <c r="I45" s="7"/>
      <c r="J45" s="7"/>
      <c r="K45" s="7"/>
      <c r="L45" s="7"/>
      <c r="M45" s="7"/>
      <c r="N45" s="7"/>
      <c r="O45" s="7"/>
      <c r="P45" s="7"/>
      <c r="Q45" s="8">
        <f>$AY$2+2500</f>
        <v>19000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9"/>
      <c r="AI45" s="10">
        <v>24</v>
      </c>
      <c r="AJ45" s="11"/>
      <c r="AK45" s="11"/>
      <c r="AL45" s="11"/>
      <c r="AM45" s="11"/>
      <c r="AN45" s="11"/>
      <c r="AO45" s="11"/>
      <c r="AP45" s="11"/>
      <c r="AQ45" s="11"/>
      <c r="AR45" s="8">
        <f>$AY$2+3350</f>
        <v>19850</v>
      </c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9"/>
    </row>
    <row r="46" spans="1:61" ht="17.25" customHeight="1" x14ac:dyDescent="0.15">
      <c r="A46" s="1"/>
      <c r="B46" s="1"/>
      <c r="H46" s="6">
        <v>27</v>
      </c>
      <c r="I46" s="7"/>
      <c r="J46" s="7"/>
      <c r="K46" s="7"/>
      <c r="L46" s="7"/>
      <c r="M46" s="7"/>
      <c r="N46" s="7"/>
      <c r="O46" s="7"/>
      <c r="P46" s="7"/>
      <c r="Q46" s="8">
        <f>$AY$2+2900</f>
        <v>19400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/>
      <c r="AI46" s="10">
        <v>27</v>
      </c>
      <c r="AJ46" s="11"/>
      <c r="AK46" s="11"/>
      <c r="AL46" s="11"/>
      <c r="AM46" s="11"/>
      <c r="AN46" s="11"/>
      <c r="AO46" s="11"/>
      <c r="AP46" s="11"/>
      <c r="AQ46" s="11"/>
      <c r="AR46" s="8">
        <f>$AY$2+3750</f>
        <v>20250</v>
      </c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9"/>
    </row>
    <row r="47" spans="1:61" ht="17.25" customHeight="1" x14ac:dyDescent="0.15">
      <c r="A47" s="1"/>
      <c r="B47" s="1"/>
      <c r="H47" s="6">
        <v>30</v>
      </c>
      <c r="I47" s="7"/>
      <c r="J47" s="7"/>
      <c r="K47" s="7"/>
      <c r="L47" s="7"/>
      <c r="M47" s="7"/>
      <c r="N47" s="7"/>
      <c r="O47" s="7"/>
      <c r="P47" s="7"/>
      <c r="Q47" s="8">
        <f>$AY$2+3250</f>
        <v>19750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9"/>
      <c r="AI47" s="10">
        <v>30</v>
      </c>
      <c r="AJ47" s="11"/>
      <c r="AK47" s="11"/>
      <c r="AL47" s="11"/>
      <c r="AM47" s="11"/>
      <c r="AN47" s="11"/>
      <c r="AO47" s="11"/>
      <c r="AP47" s="11"/>
      <c r="AQ47" s="11"/>
      <c r="AR47" s="8">
        <f>$AY$2+4200</f>
        <v>20700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9"/>
    </row>
    <row r="48" spans="1:61" ht="17.25" customHeight="1" x14ac:dyDescent="0.15">
      <c r="A48" s="1"/>
      <c r="B48" s="1"/>
      <c r="H48" s="6">
        <v>33</v>
      </c>
      <c r="I48" s="7"/>
      <c r="J48" s="7"/>
      <c r="K48" s="7"/>
      <c r="L48" s="7"/>
      <c r="M48" s="7"/>
      <c r="N48" s="7"/>
      <c r="O48" s="7"/>
      <c r="P48" s="7"/>
      <c r="Q48" s="8">
        <f>$AY$2+3550</f>
        <v>20050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9"/>
      <c r="AI48" s="10">
        <v>33</v>
      </c>
      <c r="AJ48" s="11"/>
      <c r="AK48" s="11"/>
      <c r="AL48" s="11"/>
      <c r="AM48" s="11"/>
      <c r="AN48" s="11"/>
      <c r="AO48" s="11"/>
      <c r="AP48" s="11"/>
      <c r="AQ48" s="11"/>
      <c r="AR48" s="11">
        <f>$AY$2+4650</f>
        <v>21150</v>
      </c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2"/>
    </row>
    <row r="49" spans="1:62" ht="17.25" customHeight="1" x14ac:dyDescent="0.15">
      <c r="A49" s="1"/>
      <c r="B49" s="1"/>
      <c r="H49" s="6">
        <v>36</v>
      </c>
      <c r="I49" s="7"/>
      <c r="J49" s="7"/>
      <c r="K49" s="7"/>
      <c r="L49" s="7"/>
      <c r="M49" s="7"/>
      <c r="N49" s="7"/>
      <c r="O49" s="7"/>
      <c r="P49" s="7"/>
      <c r="Q49" s="8">
        <f>$AY$2+3950</f>
        <v>20450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9"/>
      <c r="AI49" s="10">
        <v>36</v>
      </c>
      <c r="AJ49" s="11"/>
      <c r="AK49" s="11"/>
      <c r="AL49" s="11"/>
      <c r="AM49" s="11"/>
      <c r="AN49" s="11"/>
      <c r="AO49" s="11"/>
      <c r="AP49" s="11"/>
      <c r="AQ49" s="11"/>
      <c r="AR49" s="11">
        <f>$AY$2+5500</f>
        <v>22000</v>
      </c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2"/>
    </row>
    <row r="50" spans="1:62" ht="17.25" customHeight="1" x14ac:dyDescent="0.15">
      <c r="A50" s="1"/>
      <c r="B50" s="1"/>
      <c r="H50" s="6">
        <v>39</v>
      </c>
      <c r="I50" s="7"/>
      <c r="J50" s="7"/>
      <c r="K50" s="7"/>
      <c r="L50" s="7"/>
      <c r="M50" s="7"/>
      <c r="N50" s="7"/>
      <c r="O50" s="7"/>
      <c r="P50" s="7"/>
      <c r="Q50" s="8" t="s">
        <v>49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9"/>
      <c r="AI50" s="10">
        <v>39</v>
      </c>
      <c r="AJ50" s="11"/>
      <c r="AK50" s="11"/>
      <c r="AL50" s="11"/>
      <c r="AM50" s="11"/>
      <c r="AN50" s="11"/>
      <c r="AO50" s="11"/>
      <c r="AP50" s="11"/>
      <c r="AQ50" s="11"/>
      <c r="AR50" s="11">
        <f>$AY$2+6000</f>
        <v>22500</v>
      </c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2"/>
    </row>
    <row r="51" spans="1:62" ht="17.25" customHeight="1" x14ac:dyDescent="0.15">
      <c r="A51" s="1"/>
      <c r="B51" s="1"/>
      <c r="H51" s="6">
        <v>40</v>
      </c>
      <c r="I51" s="7"/>
      <c r="J51" s="7"/>
      <c r="K51" s="7"/>
      <c r="L51" s="7"/>
      <c r="M51" s="7"/>
      <c r="N51" s="7"/>
      <c r="O51" s="7"/>
      <c r="P51" s="7"/>
      <c r="Q51" s="8" t="s">
        <v>50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9"/>
      <c r="AI51" s="10">
        <v>40</v>
      </c>
      <c r="AJ51" s="11"/>
      <c r="AK51" s="11"/>
      <c r="AL51" s="11"/>
      <c r="AM51" s="11"/>
      <c r="AN51" s="11"/>
      <c r="AO51" s="11"/>
      <c r="AP51" s="11"/>
      <c r="AQ51" s="11"/>
      <c r="AR51" s="11">
        <f>$AY$2+6200</f>
        <v>22700</v>
      </c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2"/>
    </row>
    <row r="52" spans="1:62" ht="17.25" customHeight="1" x14ac:dyDescent="0.15">
      <c r="A52" s="1"/>
      <c r="B52" s="1"/>
      <c r="H52" s="6">
        <v>42</v>
      </c>
      <c r="I52" s="7"/>
      <c r="J52" s="7"/>
      <c r="K52" s="7"/>
      <c r="L52" s="7"/>
      <c r="M52" s="7"/>
      <c r="N52" s="7"/>
      <c r="O52" s="7"/>
      <c r="P52" s="7"/>
      <c r="Q52" s="8" t="s">
        <v>51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9"/>
      <c r="AI52" s="10">
        <v>42</v>
      </c>
      <c r="AJ52" s="11"/>
      <c r="AK52" s="11"/>
      <c r="AL52" s="11"/>
      <c r="AM52" s="11"/>
      <c r="AN52" s="11"/>
      <c r="AO52" s="11"/>
      <c r="AP52" s="11"/>
      <c r="AQ52" s="11"/>
      <c r="AR52" s="11">
        <f>$AY$2+7400</f>
        <v>23900</v>
      </c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2"/>
    </row>
    <row r="53" spans="1:62" ht="17.25" customHeight="1" x14ac:dyDescent="0.15">
      <c r="A53" s="1"/>
      <c r="B53" s="1"/>
      <c r="H53" s="79">
        <v>45</v>
      </c>
      <c r="I53" s="80"/>
      <c r="J53" s="80"/>
      <c r="K53" s="80"/>
      <c r="L53" s="80"/>
      <c r="M53" s="80"/>
      <c r="N53" s="80"/>
      <c r="O53" s="80"/>
      <c r="P53" s="80"/>
      <c r="Q53" s="81" t="s">
        <v>51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2"/>
      <c r="AI53" s="41">
        <v>45</v>
      </c>
      <c r="AJ53" s="37"/>
      <c r="AK53" s="37"/>
      <c r="AL53" s="37"/>
      <c r="AM53" s="37"/>
      <c r="AN53" s="37"/>
      <c r="AO53" s="37"/>
      <c r="AP53" s="37"/>
      <c r="AQ53" s="37"/>
      <c r="AR53" s="37">
        <f>$AY$2+7800</f>
        <v>24300</v>
      </c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8"/>
    </row>
    <row r="54" spans="1:62" ht="17.25" customHeight="1" x14ac:dyDescent="0.15">
      <c r="A54" s="1"/>
      <c r="B54" s="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1:62" ht="17.25" customHeight="1" x14ac:dyDescent="0.15">
      <c r="A55" s="1"/>
      <c r="B55" s="1"/>
      <c r="G55" s="23" t="s">
        <v>17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62" ht="17.25" customHeight="1" x14ac:dyDescent="0.15">
      <c r="A56" s="1"/>
      <c r="B56" s="1"/>
      <c r="G56" s="5"/>
      <c r="H56" s="5"/>
      <c r="I56" s="5" t="s">
        <v>61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62" ht="17.25" customHeight="1" x14ac:dyDescent="0.15">
      <c r="A57" s="1"/>
      <c r="B57" s="1"/>
      <c r="H57" s="28" t="s">
        <v>20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83"/>
      <c r="AI57" s="28" t="s">
        <v>11</v>
      </c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30"/>
    </row>
    <row r="58" spans="1:62" ht="17.25" customHeight="1" x14ac:dyDescent="0.15">
      <c r="A58" s="1"/>
      <c r="B58" s="1"/>
      <c r="H58" s="31" t="s">
        <v>4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45"/>
      <c r="AI58" s="31" t="s">
        <v>12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76"/>
    </row>
    <row r="59" spans="1:62" ht="17.25" customHeight="1" x14ac:dyDescent="0.15">
      <c r="A59" s="1"/>
      <c r="B59" s="1"/>
      <c r="H59" s="77" t="s">
        <v>18</v>
      </c>
      <c r="I59" s="78"/>
      <c r="J59" s="78"/>
      <c r="K59" s="78"/>
      <c r="L59" s="78"/>
      <c r="M59" s="78"/>
      <c r="N59" s="78"/>
      <c r="O59" s="78"/>
      <c r="P59" s="78"/>
      <c r="Q59" s="78" t="s">
        <v>19</v>
      </c>
      <c r="R59" s="78"/>
      <c r="S59" s="78"/>
      <c r="T59" s="78"/>
      <c r="U59" s="78"/>
      <c r="V59" s="78"/>
      <c r="W59" s="78"/>
      <c r="X59" s="78"/>
      <c r="Y59" s="86"/>
      <c r="Z59" s="56">
        <f>$AY$2+2300</f>
        <v>18800</v>
      </c>
      <c r="AA59" s="40"/>
      <c r="AB59" s="40"/>
      <c r="AC59" s="40"/>
      <c r="AD59" s="40"/>
      <c r="AE59" s="40"/>
      <c r="AF59" s="40"/>
      <c r="AG59" s="40"/>
      <c r="AH59" s="88"/>
      <c r="AI59" s="77" t="s">
        <v>18</v>
      </c>
      <c r="AJ59" s="78"/>
      <c r="AK59" s="78"/>
      <c r="AL59" s="78"/>
      <c r="AM59" s="78"/>
      <c r="AN59" s="78"/>
      <c r="AO59" s="78"/>
      <c r="AP59" s="78"/>
      <c r="AQ59" s="78"/>
      <c r="AR59" s="78" t="s">
        <v>19</v>
      </c>
      <c r="AS59" s="78"/>
      <c r="AT59" s="78"/>
      <c r="AU59" s="78"/>
      <c r="AV59" s="78"/>
      <c r="AW59" s="78"/>
      <c r="AX59" s="78"/>
      <c r="AY59" s="78"/>
      <c r="AZ59" s="86"/>
      <c r="BA59" s="56">
        <f>$AY$2+3500</f>
        <v>20000</v>
      </c>
      <c r="BB59" s="40"/>
      <c r="BC59" s="40"/>
      <c r="BD59" s="40"/>
      <c r="BE59" s="40"/>
      <c r="BF59" s="40"/>
      <c r="BG59" s="40"/>
      <c r="BH59" s="40"/>
      <c r="BI59" s="48"/>
    </row>
    <row r="60" spans="1:62" ht="17.25" customHeight="1" x14ac:dyDescent="0.15">
      <c r="A60" s="1"/>
      <c r="B60" s="1"/>
      <c r="H60" s="84" t="s">
        <v>52</v>
      </c>
      <c r="I60" s="85"/>
      <c r="J60" s="85"/>
      <c r="K60" s="85"/>
      <c r="L60" s="85"/>
      <c r="M60" s="85"/>
      <c r="N60" s="85"/>
      <c r="O60" s="85"/>
      <c r="P60" s="85"/>
      <c r="Q60" s="85" t="s">
        <v>53</v>
      </c>
      <c r="R60" s="85"/>
      <c r="S60" s="85"/>
      <c r="T60" s="85"/>
      <c r="U60" s="85"/>
      <c r="V60" s="85"/>
      <c r="W60" s="85"/>
      <c r="X60" s="85"/>
      <c r="Y60" s="87"/>
      <c r="Z60" s="62">
        <f>$AY$2+2300</f>
        <v>18800</v>
      </c>
      <c r="AA60" s="37"/>
      <c r="AB60" s="37"/>
      <c r="AC60" s="37"/>
      <c r="AD60" s="37"/>
      <c r="AE60" s="37"/>
      <c r="AF60" s="37"/>
      <c r="AG60" s="37"/>
      <c r="AH60" s="81"/>
      <c r="AI60" s="84" t="s">
        <v>54</v>
      </c>
      <c r="AJ60" s="85"/>
      <c r="AK60" s="85"/>
      <c r="AL60" s="85"/>
      <c r="AM60" s="85"/>
      <c r="AN60" s="85"/>
      <c r="AO60" s="85"/>
      <c r="AP60" s="85"/>
      <c r="AQ60" s="85"/>
      <c r="AR60" s="85" t="s">
        <v>53</v>
      </c>
      <c r="AS60" s="85"/>
      <c r="AT60" s="85"/>
      <c r="AU60" s="85"/>
      <c r="AV60" s="85"/>
      <c r="AW60" s="85"/>
      <c r="AX60" s="85"/>
      <c r="AY60" s="85"/>
      <c r="AZ60" s="87"/>
      <c r="BA60" s="62">
        <f>$AY$2+3500</f>
        <v>20000</v>
      </c>
      <c r="BB60" s="37"/>
      <c r="BC60" s="37"/>
      <c r="BD60" s="37"/>
      <c r="BE60" s="37"/>
      <c r="BF60" s="37"/>
      <c r="BG60" s="37"/>
      <c r="BH60" s="37"/>
      <c r="BI60" s="38"/>
    </row>
    <row r="61" spans="1:62" ht="17.25" customHeight="1" x14ac:dyDescent="0.15">
      <c r="A61" s="1"/>
      <c r="B61" s="1"/>
    </row>
    <row r="62" spans="1:62" ht="17.25" customHeight="1" x14ac:dyDescent="0.15">
      <c r="A62" s="1"/>
      <c r="B62" s="1"/>
      <c r="G62" s="23" t="s">
        <v>55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62" ht="17.25" customHeight="1" x14ac:dyDescent="0.15">
      <c r="A63" s="1"/>
      <c r="B63" s="1"/>
      <c r="H63" s="91" t="s">
        <v>21</v>
      </c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</row>
    <row r="64" spans="1:62" ht="17.25" customHeight="1" x14ac:dyDescent="0.15">
      <c r="A64" s="1"/>
      <c r="B64" s="1"/>
      <c r="H64" s="91" t="s">
        <v>22</v>
      </c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</row>
    <row r="65" spans="1:62" ht="17.25" customHeight="1" x14ac:dyDescent="0.15">
      <c r="A65" s="1"/>
      <c r="B65" s="1"/>
      <c r="H65" s="89" t="s">
        <v>1</v>
      </c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6">
        <v>1900</v>
      </c>
      <c r="V65" s="97"/>
      <c r="W65" s="97"/>
      <c r="X65" s="97"/>
      <c r="Y65" s="97"/>
      <c r="Z65" s="97"/>
      <c r="AA65" s="97"/>
      <c r="AB65" s="97"/>
      <c r="AC65" s="97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9"/>
    </row>
    <row r="66" spans="1:62" ht="17.25" customHeight="1" x14ac:dyDescent="0.15">
      <c r="A66" s="1"/>
      <c r="B66" s="1"/>
      <c r="H66" s="94"/>
      <c r="I66" s="95"/>
      <c r="J66" s="95"/>
      <c r="K66" s="95"/>
      <c r="L66" s="95"/>
      <c r="M66" s="92"/>
      <c r="N66" s="92"/>
      <c r="O66" s="92"/>
      <c r="P66" s="92"/>
      <c r="Q66" s="92"/>
      <c r="R66" s="92"/>
      <c r="S66" s="92"/>
      <c r="T66" s="93"/>
      <c r="U66" s="96" t="s">
        <v>23</v>
      </c>
      <c r="V66" s="97"/>
      <c r="W66" s="97"/>
      <c r="X66" s="97"/>
      <c r="Y66" s="97"/>
      <c r="Z66" s="97"/>
      <c r="AA66" s="97"/>
      <c r="AB66" s="97"/>
      <c r="AC66" s="97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9"/>
    </row>
    <row r="67" spans="1:62" ht="17.25" customHeight="1" x14ac:dyDescent="0.15">
      <c r="A67" s="3"/>
      <c r="B67" s="3"/>
      <c r="H67" s="102" t="s">
        <v>56</v>
      </c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4"/>
      <c r="U67" s="100">
        <f>$AY$2+7500</f>
        <v>24000</v>
      </c>
      <c r="V67" s="101"/>
      <c r="W67" s="101"/>
      <c r="X67" s="101"/>
      <c r="Y67" s="101"/>
      <c r="Z67" s="101"/>
      <c r="AA67" s="101"/>
      <c r="AB67" s="101"/>
      <c r="AC67" s="101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</row>
    <row r="68" spans="1:62" ht="17.25" customHeight="1" x14ac:dyDescent="0.15">
      <c r="A68" s="3"/>
      <c r="B68" s="3"/>
      <c r="H68" s="107">
        <v>18</v>
      </c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9"/>
      <c r="U68" s="105">
        <f>$AY$2+7700</f>
        <v>24200</v>
      </c>
      <c r="V68" s="106"/>
      <c r="W68" s="106"/>
      <c r="X68" s="106"/>
      <c r="Y68" s="106"/>
      <c r="Z68" s="106"/>
      <c r="AA68" s="106"/>
      <c r="AB68" s="106"/>
      <c r="AC68" s="106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9"/>
    </row>
    <row r="69" spans="1:62" ht="17.25" customHeight="1" x14ac:dyDescent="0.15">
      <c r="A69" s="3"/>
      <c r="B69" s="3"/>
      <c r="H69" s="107">
        <v>21</v>
      </c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9"/>
      <c r="U69" s="105">
        <f t="shared" ref="U69:U71" si="0">$AY$2+8000</f>
        <v>24500</v>
      </c>
      <c r="V69" s="106"/>
      <c r="W69" s="106"/>
      <c r="X69" s="106"/>
      <c r="Y69" s="106"/>
      <c r="Z69" s="106"/>
      <c r="AA69" s="106"/>
      <c r="AB69" s="106"/>
      <c r="AC69" s="106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9"/>
    </row>
    <row r="70" spans="1:62" ht="17.25" customHeight="1" x14ac:dyDescent="0.15">
      <c r="A70" s="3"/>
      <c r="B70" s="3"/>
      <c r="H70" s="107">
        <v>24</v>
      </c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9"/>
      <c r="U70" s="105">
        <f>$AY$2+8300</f>
        <v>24800</v>
      </c>
      <c r="V70" s="106"/>
      <c r="W70" s="106"/>
      <c r="X70" s="106"/>
      <c r="Y70" s="106"/>
      <c r="Z70" s="106"/>
      <c r="AA70" s="106"/>
      <c r="AB70" s="106"/>
      <c r="AC70" s="106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9"/>
    </row>
    <row r="71" spans="1:62" ht="17.25" customHeight="1" x14ac:dyDescent="0.15">
      <c r="A71" s="3"/>
      <c r="B71" s="3"/>
      <c r="H71" s="110">
        <v>27</v>
      </c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7"/>
      <c r="U71" s="111">
        <f t="shared" si="0"/>
        <v>24500</v>
      </c>
      <c r="V71" s="112"/>
      <c r="W71" s="112"/>
      <c r="X71" s="112"/>
      <c r="Y71" s="112"/>
      <c r="Z71" s="112"/>
      <c r="AA71" s="112"/>
      <c r="AB71" s="112"/>
      <c r="AC71" s="112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2"/>
    </row>
    <row r="72" spans="1:62" ht="17.25" customHeight="1" x14ac:dyDescent="0.15">
      <c r="A72" s="3"/>
      <c r="B72" s="3"/>
    </row>
    <row r="73" spans="1:62" ht="17.25" customHeight="1" x14ac:dyDescent="0.15">
      <c r="A73" s="3"/>
      <c r="B73" s="3"/>
      <c r="G73" s="23" t="s">
        <v>24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2" ht="17.25" customHeight="1" x14ac:dyDescent="0.15">
      <c r="A74" s="3"/>
      <c r="B74" s="3"/>
      <c r="H74" s="91" t="s">
        <v>63</v>
      </c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</row>
    <row r="75" spans="1:62" ht="17.25" customHeight="1" x14ac:dyDescent="0.15">
      <c r="A75" s="3"/>
      <c r="B75" s="3"/>
      <c r="H75" s="91" t="s">
        <v>25</v>
      </c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</row>
    <row r="76" spans="1:62" ht="17.25" customHeight="1" x14ac:dyDescent="0.15">
      <c r="A76" s="3"/>
      <c r="B76" s="3"/>
      <c r="H76" s="117" t="s">
        <v>33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5" t="s">
        <v>26</v>
      </c>
      <c r="V76" s="116"/>
      <c r="W76" s="116"/>
      <c r="X76" s="116"/>
      <c r="Y76" s="116"/>
      <c r="Z76" s="116"/>
      <c r="AA76" s="116"/>
      <c r="AB76" s="116"/>
      <c r="AC76" s="116" t="s">
        <v>27</v>
      </c>
      <c r="AD76" s="116"/>
      <c r="AE76" s="116"/>
      <c r="AF76" s="116"/>
      <c r="AG76" s="116"/>
      <c r="AH76" s="116"/>
      <c r="AI76" s="116"/>
      <c r="AJ76" s="116"/>
      <c r="AK76" s="116" t="s">
        <v>27</v>
      </c>
      <c r="AL76" s="116"/>
      <c r="AM76" s="116"/>
      <c r="AN76" s="116"/>
      <c r="AO76" s="116"/>
      <c r="AP76" s="116"/>
      <c r="AQ76" s="116"/>
      <c r="AR76" s="116"/>
      <c r="AS76" s="116" t="s">
        <v>27</v>
      </c>
      <c r="AT76" s="116"/>
      <c r="AU76" s="116"/>
      <c r="AV76" s="116"/>
      <c r="AW76" s="116"/>
      <c r="AX76" s="116"/>
      <c r="AY76" s="116"/>
      <c r="AZ76" s="116"/>
      <c r="BA76" s="116" t="s">
        <v>27</v>
      </c>
      <c r="BB76" s="116"/>
      <c r="BC76" s="116"/>
      <c r="BD76" s="116"/>
      <c r="BE76" s="116"/>
      <c r="BF76" s="116"/>
      <c r="BG76" s="116"/>
      <c r="BH76" s="119"/>
    </row>
    <row r="77" spans="1:62" ht="17.25" customHeight="1" x14ac:dyDescent="0.15">
      <c r="A77" s="3"/>
      <c r="B77" s="3"/>
      <c r="H77" s="113" t="s">
        <v>34</v>
      </c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5" t="s">
        <v>28</v>
      </c>
      <c r="V77" s="116"/>
      <c r="W77" s="116"/>
      <c r="X77" s="116"/>
      <c r="Y77" s="116"/>
      <c r="Z77" s="116"/>
      <c r="AA77" s="116"/>
      <c r="AB77" s="116"/>
      <c r="AC77" s="116" t="s">
        <v>29</v>
      </c>
      <c r="AD77" s="116"/>
      <c r="AE77" s="116"/>
      <c r="AF77" s="116"/>
      <c r="AG77" s="116"/>
      <c r="AH77" s="116"/>
      <c r="AI77" s="116"/>
      <c r="AJ77" s="116"/>
      <c r="AK77" s="116" t="s">
        <v>30</v>
      </c>
      <c r="AL77" s="116"/>
      <c r="AM77" s="116"/>
      <c r="AN77" s="116"/>
      <c r="AO77" s="116"/>
      <c r="AP77" s="116"/>
      <c r="AQ77" s="116"/>
      <c r="AR77" s="116"/>
      <c r="AS77" s="116" t="s">
        <v>31</v>
      </c>
      <c r="AT77" s="116"/>
      <c r="AU77" s="116"/>
      <c r="AV77" s="116"/>
      <c r="AW77" s="116"/>
      <c r="AX77" s="116"/>
      <c r="AY77" s="116"/>
      <c r="AZ77" s="116"/>
      <c r="BA77" s="116" t="s">
        <v>32</v>
      </c>
      <c r="BB77" s="116"/>
      <c r="BC77" s="116"/>
      <c r="BD77" s="116"/>
      <c r="BE77" s="116"/>
      <c r="BF77" s="116"/>
      <c r="BG77" s="116"/>
      <c r="BH77" s="119"/>
    </row>
    <row r="78" spans="1:62" ht="17.25" customHeight="1" x14ac:dyDescent="0.15">
      <c r="A78" s="3"/>
      <c r="B78" s="3"/>
      <c r="H78" s="125">
        <v>39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86"/>
      <c r="U78" s="120">
        <f>$AY$2+7000</f>
        <v>23500</v>
      </c>
      <c r="V78" s="21"/>
      <c r="W78" s="21"/>
      <c r="X78" s="21"/>
      <c r="Y78" s="21"/>
      <c r="Z78" s="21"/>
      <c r="AA78" s="21"/>
      <c r="AB78" s="21"/>
      <c r="AC78" s="121">
        <f>$AY$2+7250</f>
        <v>23750</v>
      </c>
      <c r="AD78" s="21"/>
      <c r="AE78" s="21"/>
      <c r="AF78" s="21"/>
      <c r="AG78" s="21"/>
      <c r="AH78" s="21"/>
      <c r="AI78" s="21"/>
      <c r="AJ78" s="21"/>
      <c r="AK78" s="121">
        <f>$AY$2+7500</f>
        <v>24000</v>
      </c>
      <c r="AL78" s="21"/>
      <c r="AM78" s="21"/>
      <c r="AN78" s="21"/>
      <c r="AO78" s="21"/>
      <c r="AP78" s="21"/>
      <c r="AQ78" s="21"/>
      <c r="AR78" s="21"/>
      <c r="AS78" s="121" t="s">
        <v>62</v>
      </c>
      <c r="AT78" s="21"/>
      <c r="AU78" s="21"/>
      <c r="AV78" s="21"/>
      <c r="AW78" s="21"/>
      <c r="AX78" s="21"/>
      <c r="AY78" s="21"/>
      <c r="AZ78" s="21"/>
      <c r="BA78" s="121" t="s">
        <v>48</v>
      </c>
      <c r="BB78" s="21"/>
      <c r="BC78" s="21"/>
      <c r="BD78" s="21"/>
      <c r="BE78" s="21"/>
      <c r="BF78" s="21"/>
      <c r="BG78" s="21"/>
      <c r="BH78" s="22"/>
    </row>
    <row r="79" spans="1:62" ht="17.25" customHeight="1" x14ac:dyDescent="0.15">
      <c r="A79" s="3"/>
      <c r="B79" s="3"/>
      <c r="H79" s="122">
        <v>42</v>
      </c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9"/>
      <c r="U79" s="123">
        <f>$AY$2+7600</f>
        <v>24100</v>
      </c>
      <c r="V79" s="124"/>
      <c r="W79" s="124"/>
      <c r="X79" s="124"/>
      <c r="Y79" s="124"/>
      <c r="Z79" s="124"/>
      <c r="AA79" s="124"/>
      <c r="AB79" s="124"/>
      <c r="AC79" s="124">
        <f>$AY$2+7850</f>
        <v>24350</v>
      </c>
      <c r="AD79" s="11"/>
      <c r="AE79" s="11"/>
      <c r="AF79" s="11"/>
      <c r="AG79" s="11"/>
      <c r="AH79" s="11"/>
      <c r="AI79" s="11"/>
      <c r="AJ79" s="11"/>
      <c r="AK79" s="124">
        <f>$AY$2+8100</f>
        <v>24600</v>
      </c>
      <c r="AL79" s="11"/>
      <c r="AM79" s="11"/>
      <c r="AN79" s="11"/>
      <c r="AO79" s="11"/>
      <c r="AP79" s="11"/>
      <c r="AQ79" s="11"/>
      <c r="AR79" s="11"/>
      <c r="AS79" s="124">
        <f>$AY$2+8350</f>
        <v>24850</v>
      </c>
      <c r="AT79" s="11"/>
      <c r="AU79" s="11"/>
      <c r="AV79" s="11"/>
      <c r="AW79" s="11"/>
      <c r="AX79" s="11"/>
      <c r="AY79" s="11"/>
      <c r="AZ79" s="11"/>
      <c r="BA79" s="124" t="s">
        <v>62</v>
      </c>
      <c r="BB79" s="11"/>
      <c r="BC79" s="11"/>
      <c r="BD79" s="11"/>
      <c r="BE79" s="11"/>
      <c r="BF79" s="11"/>
      <c r="BG79" s="11"/>
      <c r="BH79" s="12"/>
    </row>
    <row r="80" spans="1:62" ht="17.25" customHeight="1" x14ac:dyDescent="0.15">
      <c r="A80" s="3"/>
      <c r="B80" s="3"/>
      <c r="H80" s="122">
        <v>45</v>
      </c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9"/>
      <c r="U80" s="123">
        <f>$AY$2+8200</f>
        <v>24700</v>
      </c>
      <c r="V80" s="124"/>
      <c r="W80" s="124"/>
      <c r="X80" s="124"/>
      <c r="Y80" s="124"/>
      <c r="Z80" s="124"/>
      <c r="AA80" s="124"/>
      <c r="AB80" s="124"/>
      <c r="AC80" s="124">
        <f>$AY$2+8450</f>
        <v>24950</v>
      </c>
      <c r="AD80" s="11"/>
      <c r="AE80" s="11"/>
      <c r="AF80" s="11"/>
      <c r="AG80" s="11"/>
      <c r="AH80" s="11"/>
      <c r="AI80" s="11"/>
      <c r="AJ80" s="11"/>
      <c r="AK80" s="124">
        <f>$AY$2+8700</f>
        <v>25200</v>
      </c>
      <c r="AL80" s="11"/>
      <c r="AM80" s="11"/>
      <c r="AN80" s="11"/>
      <c r="AO80" s="11"/>
      <c r="AP80" s="11"/>
      <c r="AQ80" s="11"/>
      <c r="AR80" s="11"/>
      <c r="AS80" s="124">
        <f>$AY$2+8950</f>
        <v>25450</v>
      </c>
      <c r="AT80" s="11"/>
      <c r="AU80" s="11"/>
      <c r="AV80" s="11"/>
      <c r="AW80" s="11"/>
      <c r="AX80" s="11"/>
      <c r="AY80" s="11"/>
      <c r="AZ80" s="11"/>
      <c r="BA80" s="124" t="s">
        <v>62</v>
      </c>
      <c r="BB80" s="11"/>
      <c r="BC80" s="11"/>
      <c r="BD80" s="11"/>
      <c r="BE80" s="11"/>
      <c r="BF80" s="11"/>
      <c r="BG80" s="11"/>
      <c r="BH80" s="12"/>
    </row>
    <row r="81" spans="1:60" ht="17.25" customHeight="1" x14ac:dyDescent="0.15">
      <c r="A81" s="3"/>
      <c r="B81" s="3"/>
      <c r="H81" s="122">
        <v>48</v>
      </c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9"/>
      <c r="U81" s="123">
        <f>$AY$2+9000</f>
        <v>25500</v>
      </c>
      <c r="V81" s="124"/>
      <c r="W81" s="124"/>
      <c r="X81" s="124"/>
      <c r="Y81" s="124"/>
      <c r="Z81" s="124"/>
      <c r="AA81" s="124"/>
      <c r="AB81" s="124"/>
      <c r="AC81" s="124">
        <f>$AY$2+9250</f>
        <v>25750</v>
      </c>
      <c r="AD81" s="11"/>
      <c r="AE81" s="11"/>
      <c r="AF81" s="11"/>
      <c r="AG81" s="11"/>
      <c r="AH81" s="11"/>
      <c r="AI81" s="11"/>
      <c r="AJ81" s="11"/>
      <c r="AK81" s="124">
        <f>$AY$2+9500</f>
        <v>26000</v>
      </c>
      <c r="AL81" s="11"/>
      <c r="AM81" s="11"/>
      <c r="AN81" s="11"/>
      <c r="AO81" s="11"/>
      <c r="AP81" s="11"/>
      <c r="AQ81" s="11"/>
      <c r="AR81" s="11"/>
      <c r="AS81" s="124">
        <f>$AY$2+9750</f>
        <v>26250</v>
      </c>
      <c r="AT81" s="11"/>
      <c r="AU81" s="11"/>
      <c r="AV81" s="11"/>
      <c r="AW81" s="11"/>
      <c r="AX81" s="11"/>
      <c r="AY81" s="11"/>
      <c r="AZ81" s="11"/>
      <c r="BA81" s="124">
        <f>$AY$2+10000</f>
        <v>26500</v>
      </c>
      <c r="BB81" s="11"/>
      <c r="BC81" s="11"/>
      <c r="BD81" s="11"/>
      <c r="BE81" s="11"/>
      <c r="BF81" s="11"/>
      <c r="BG81" s="11"/>
      <c r="BH81" s="12"/>
    </row>
    <row r="82" spans="1:60" ht="17.25" customHeight="1" x14ac:dyDescent="0.15">
      <c r="A82" s="3"/>
      <c r="B82" s="1"/>
      <c r="H82" s="122">
        <v>51</v>
      </c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123" t="s">
        <v>62</v>
      </c>
      <c r="V82" s="11"/>
      <c r="W82" s="11"/>
      <c r="X82" s="11"/>
      <c r="Y82" s="11"/>
      <c r="Z82" s="11"/>
      <c r="AA82" s="11"/>
      <c r="AB82" s="11"/>
      <c r="AC82" s="124">
        <f>$AY$2+10350</f>
        <v>26850</v>
      </c>
      <c r="AD82" s="11"/>
      <c r="AE82" s="11"/>
      <c r="AF82" s="11"/>
      <c r="AG82" s="11"/>
      <c r="AH82" s="11"/>
      <c r="AI82" s="11"/>
      <c r="AJ82" s="11"/>
      <c r="AK82" s="124">
        <f>$AY$2+10600</f>
        <v>27100</v>
      </c>
      <c r="AL82" s="11"/>
      <c r="AM82" s="11"/>
      <c r="AN82" s="11"/>
      <c r="AO82" s="11"/>
      <c r="AP82" s="11"/>
      <c r="AQ82" s="11"/>
      <c r="AR82" s="11"/>
      <c r="AS82" s="124">
        <f>$AY$2+10850</f>
        <v>27350</v>
      </c>
      <c r="AT82" s="11"/>
      <c r="AU82" s="11"/>
      <c r="AV82" s="11"/>
      <c r="AW82" s="11"/>
      <c r="AX82" s="11"/>
      <c r="AY82" s="11"/>
      <c r="AZ82" s="11"/>
      <c r="BA82" s="124">
        <f>$AY$2+11100</f>
        <v>27600</v>
      </c>
      <c r="BB82" s="11"/>
      <c r="BC82" s="11"/>
      <c r="BD82" s="11"/>
      <c r="BE82" s="11"/>
      <c r="BF82" s="11"/>
      <c r="BG82" s="11"/>
      <c r="BH82" s="12"/>
    </row>
    <row r="83" spans="1:60" ht="17.25" customHeight="1" x14ac:dyDescent="0.15">
      <c r="A83" s="3"/>
      <c r="B83" s="3"/>
      <c r="H83" s="122">
        <v>54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9"/>
      <c r="U83" s="123" t="s">
        <v>62</v>
      </c>
      <c r="V83" s="11"/>
      <c r="W83" s="11"/>
      <c r="X83" s="11"/>
      <c r="Y83" s="11"/>
      <c r="Z83" s="11"/>
      <c r="AA83" s="11"/>
      <c r="AB83" s="11"/>
      <c r="AC83" s="124">
        <f>$AY$2+11400</f>
        <v>27900</v>
      </c>
      <c r="AD83" s="11"/>
      <c r="AE83" s="11"/>
      <c r="AF83" s="11"/>
      <c r="AG83" s="11"/>
      <c r="AH83" s="11"/>
      <c r="AI83" s="11"/>
      <c r="AJ83" s="11"/>
      <c r="AK83" s="124">
        <f>$AY$2+11700</f>
        <v>28200</v>
      </c>
      <c r="AL83" s="11"/>
      <c r="AM83" s="11"/>
      <c r="AN83" s="11"/>
      <c r="AO83" s="11"/>
      <c r="AP83" s="11"/>
      <c r="AQ83" s="11"/>
      <c r="AR83" s="11"/>
      <c r="AS83" s="124">
        <f>$AY$2+12000</f>
        <v>28500</v>
      </c>
      <c r="AT83" s="11"/>
      <c r="AU83" s="11"/>
      <c r="AV83" s="11"/>
      <c r="AW83" s="11"/>
      <c r="AX83" s="11"/>
      <c r="AY83" s="11"/>
      <c r="AZ83" s="11"/>
      <c r="BA83" s="124">
        <f>$AY$2+12300</f>
        <v>28800</v>
      </c>
      <c r="BB83" s="11"/>
      <c r="BC83" s="11"/>
      <c r="BD83" s="11"/>
      <c r="BE83" s="11"/>
      <c r="BF83" s="11"/>
      <c r="BG83" s="11"/>
      <c r="BH83" s="12"/>
    </row>
    <row r="84" spans="1:60" ht="17.25" customHeight="1" x14ac:dyDescent="0.15">
      <c r="A84" s="3"/>
      <c r="B84" s="3"/>
      <c r="H84" s="122">
        <v>57</v>
      </c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9"/>
      <c r="U84" s="123" t="s">
        <v>62</v>
      </c>
      <c r="V84" s="11"/>
      <c r="W84" s="11"/>
      <c r="X84" s="11"/>
      <c r="Y84" s="11"/>
      <c r="Z84" s="11"/>
      <c r="AA84" s="11"/>
      <c r="AB84" s="11"/>
      <c r="AC84" s="124">
        <f>$AY$2+12400</f>
        <v>28900</v>
      </c>
      <c r="AD84" s="11"/>
      <c r="AE84" s="11"/>
      <c r="AF84" s="11"/>
      <c r="AG84" s="11"/>
      <c r="AH84" s="11"/>
      <c r="AI84" s="11"/>
      <c r="AJ84" s="11"/>
      <c r="AK84" s="124">
        <f>$AY$2+12700</f>
        <v>29200</v>
      </c>
      <c r="AL84" s="11"/>
      <c r="AM84" s="11"/>
      <c r="AN84" s="11"/>
      <c r="AO84" s="11"/>
      <c r="AP84" s="11"/>
      <c r="AQ84" s="11"/>
      <c r="AR84" s="11"/>
      <c r="AS84" s="124">
        <f>$AY$2+13000</f>
        <v>29500</v>
      </c>
      <c r="AT84" s="11"/>
      <c r="AU84" s="11"/>
      <c r="AV84" s="11"/>
      <c r="AW84" s="11"/>
      <c r="AX84" s="11"/>
      <c r="AY84" s="11"/>
      <c r="AZ84" s="11"/>
      <c r="BA84" s="124">
        <f>$AY$2+13300</f>
        <v>29800</v>
      </c>
      <c r="BB84" s="11"/>
      <c r="BC84" s="11"/>
      <c r="BD84" s="11"/>
      <c r="BE84" s="11"/>
      <c r="BF84" s="11"/>
      <c r="BG84" s="11"/>
      <c r="BH84" s="12"/>
    </row>
    <row r="85" spans="1:60" ht="17.25" customHeight="1" x14ac:dyDescent="0.15">
      <c r="A85" s="3"/>
      <c r="B85" s="3"/>
      <c r="H85" s="126">
        <v>60</v>
      </c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7"/>
      <c r="U85" s="127" t="s">
        <v>62</v>
      </c>
      <c r="V85" s="37"/>
      <c r="W85" s="37"/>
      <c r="X85" s="37"/>
      <c r="Y85" s="37"/>
      <c r="Z85" s="37"/>
      <c r="AA85" s="37"/>
      <c r="AB85" s="37"/>
      <c r="AC85" s="128">
        <f>$AY$2+13550</f>
        <v>30050</v>
      </c>
      <c r="AD85" s="37"/>
      <c r="AE85" s="37"/>
      <c r="AF85" s="37"/>
      <c r="AG85" s="37"/>
      <c r="AH85" s="37"/>
      <c r="AI85" s="37"/>
      <c r="AJ85" s="37"/>
      <c r="AK85" s="128">
        <f>$AY$2+13850</f>
        <v>30350</v>
      </c>
      <c r="AL85" s="37"/>
      <c r="AM85" s="37"/>
      <c r="AN85" s="37"/>
      <c r="AO85" s="37"/>
      <c r="AP85" s="37"/>
      <c r="AQ85" s="37"/>
      <c r="AR85" s="37"/>
      <c r="AS85" s="128">
        <f>$AY$2+14150</f>
        <v>30650</v>
      </c>
      <c r="AT85" s="37"/>
      <c r="AU85" s="37"/>
      <c r="AV85" s="37"/>
      <c r="AW85" s="37"/>
      <c r="AX85" s="37"/>
      <c r="AY85" s="37"/>
      <c r="AZ85" s="37"/>
      <c r="BA85" s="128">
        <f>$AY$2+14450</f>
        <v>30950</v>
      </c>
      <c r="BB85" s="37"/>
      <c r="BC85" s="37"/>
      <c r="BD85" s="37"/>
      <c r="BE85" s="37"/>
      <c r="BF85" s="37"/>
      <c r="BG85" s="37"/>
      <c r="BH85" s="38"/>
    </row>
    <row r="86" spans="1:60" ht="17.25" customHeight="1" x14ac:dyDescent="0.15">
      <c r="A86" s="3"/>
      <c r="B86" s="3"/>
    </row>
    <row r="87" spans="1:60" ht="17.25" customHeight="1" x14ac:dyDescent="0.15">
      <c r="A87" s="3"/>
      <c r="B87" s="3"/>
      <c r="H87" s="91" t="s">
        <v>35</v>
      </c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</row>
    <row r="88" spans="1:60" ht="17.25" customHeight="1" x14ac:dyDescent="0.15">
      <c r="A88" s="3"/>
      <c r="B88" s="3"/>
      <c r="H88" s="91" t="s">
        <v>25</v>
      </c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</row>
    <row r="89" spans="1:60" ht="17.25" customHeight="1" x14ac:dyDescent="0.15">
      <c r="A89" s="3"/>
      <c r="B89" s="3"/>
      <c r="H89" s="117" t="s">
        <v>33</v>
      </c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5" t="s">
        <v>26</v>
      </c>
      <c r="V89" s="116"/>
      <c r="W89" s="116"/>
      <c r="X89" s="116"/>
      <c r="Y89" s="116"/>
      <c r="Z89" s="116"/>
      <c r="AA89" s="116"/>
      <c r="AB89" s="116"/>
      <c r="AC89" s="116" t="s">
        <v>27</v>
      </c>
      <c r="AD89" s="116"/>
      <c r="AE89" s="116"/>
      <c r="AF89" s="116"/>
      <c r="AG89" s="116"/>
      <c r="AH89" s="116"/>
      <c r="AI89" s="116"/>
      <c r="AJ89" s="116"/>
      <c r="AK89" s="116" t="s">
        <v>27</v>
      </c>
      <c r="AL89" s="116"/>
      <c r="AM89" s="116"/>
      <c r="AN89" s="116"/>
      <c r="AO89" s="116"/>
      <c r="AP89" s="116"/>
      <c r="AQ89" s="116"/>
      <c r="AR89" s="116"/>
      <c r="AS89" s="116" t="s">
        <v>27</v>
      </c>
      <c r="AT89" s="116"/>
      <c r="AU89" s="116"/>
      <c r="AV89" s="116"/>
      <c r="AW89" s="116"/>
      <c r="AX89" s="116"/>
      <c r="AY89" s="116"/>
      <c r="AZ89" s="116"/>
      <c r="BA89" s="116" t="s">
        <v>27</v>
      </c>
      <c r="BB89" s="116"/>
      <c r="BC89" s="116"/>
      <c r="BD89" s="116"/>
      <c r="BE89" s="116"/>
      <c r="BF89" s="116"/>
      <c r="BG89" s="116"/>
      <c r="BH89" s="119"/>
    </row>
    <row r="90" spans="1:60" ht="17.25" customHeight="1" x14ac:dyDescent="0.15">
      <c r="A90" s="3"/>
      <c r="B90" s="3"/>
      <c r="H90" s="113" t="s">
        <v>34</v>
      </c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5" t="s">
        <v>28</v>
      </c>
      <c r="V90" s="116"/>
      <c r="W90" s="116"/>
      <c r="X90" s="116"/>
      <c r="Y90" s="116"/>
      <c r="Z90" s="116"/>
      <c r="AA90" s="116"/>
      <c r="AB90" s="116"/>
      <c r="AC90" s="116" t="s">
        <v>29</v>
      </c>
      <c r="AD90" s="116"/>
      <c r="AE90" s="116"/>
      <c r="AF90" s="116"/>
      <c r="AG90" s="116"/>
      <c r="AH90" s="116"/>
      <c r="AI90" s="116"/>
      <c r="AJ90" s="116"/>
      <c r="AK90" s="116" t="s">
        <v>30</v>
      </c>
      <c r="AL90" s="116"/>
      <c r="AM90" s="116"/>
      <c r="AN90" s="116"/>
      <c r="AO90" s="116"/>
      <c r="AP90" s="116"/>
      <c r="AQ90" s="116"/>
      <c r="AR90" s="116"/>
      <c r="AS90" s="116" t="s">
        <v>31</v>
      </c>
      <c r="AT90" s="116"/>
      <c r="AU90" s="116"/>
      <c r="AV90" s="116"/>
      <c r="AW90" s="116"/>
      <c r="AX90" s="116"/>
      <c r="AY90" s="116"/>
      <c r="AZ90" s="116"/>
      <c r="BA90" s="116" t="s">
        <v>32</v>
      </c>
      <c r="BB90" s="116"/>
      <c r="BC90" s="116"/>
      <c r="BD90" s="116"/>
      <c r="BE90" s="116"/>
      <c r="BF90" s="116"/>
      <c r="BG90" s="116"/>
      <c r="BH90" s="119"/>
    </row>
    <row r="91" spans="1:60" ht="17.25" customHeight="1" x14ac:dyDescent="0.15">
      <c r="A91" s="3"/>
      <c r="B91" s="3"/>
      <c r="H91" s="125">
        <v>39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86"/>
      <c r="U91" s="120">
        <f>$AY$2+9000</f>
        <v>25500</v>
      </c>
      <c r="V91" s="21"/>
      <c r="W91" s="21"/>
      <c r="X91" s="21"/>
      <c r="Y91" s="21"/>
      <c r="Z91" s="21"/>
      <c r="AA91" s="21"/>
      <c r="AB91" s="21"/>
      <c r="AC91" s="121">
        <f>$AY$2+9250</f>
        <v>25750</v>
      </c>
      <c r="AD91" s="21"/>
      <c r="AE91" s="21"/>
      <c r="AF91" s="21"/>
      <c r="AG91" s="21"/>
      <c r="AH91" s="21"/>
      <c r="AI91" s="21"/>
      <c r="AJ91" s="21"/>
      <c r="AK91" s="121">
        <f>$AY$2+9500</f>
        <v>26000</v>
      </c>
      <c r="AL91" s="21"/>
      <c r="AM91" s="21"/>
      <c r="AN91" s="21"/>
      <c r="AO91" s="21"/>
      <c r="AP91" s="21"/>
      <c r="AQ91" s="21"/>
      <c r="AR91" s="21"/>
      <c r="AS91" s="121" t="s">
        <v>62</v>
      </c>
      <c r="AT91" s="21"/>
      <c r="AU91" s="21"/>
      <c r="AV91" s="21"/>
      <c r="AW91" s="21"/>
      <c r="AX91" s="21"/>
      <c r="AY91" s="21"/>
      <c r="AZ91" s="21"/>
      <c r="BA91" s="121" t="s">
        <v>48</v>
      </c>
      <c r="BB91" s="21"/>
      <c r="BC91" s="21"/>
      <c r="BD91" s="21"/>
      <c r="BE91" s="21"/>
      <c r="BF91" s="21"/>
      <c r="BG91" s="21"/>
      <c r="BH91" s="22"/>
    </row>
    <row r="92" spans="1:60" ht="17.25" customHeight="1" x14ac:dyDescent="0.15">
      <c r="A92" s="3"/>
      <c r="B92" s="3"/>
      <c r="H92" s="122">
        <v>42</v>
      </c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9"/>
      <c r="U92" s="123">
        <f>$AY$2+9600</f>
        <v>26100</v>
      </c>
      <c r="V92" s="124"/>
      <c r="W92" s="124"/>
      <c r="X92" s="124"/>
      <c r="Y92" s="124"/>
      <c r="Z92" s="124"/>
      <c r="AA92" s="124"/>
      <c r="AB92" s="124"/>
      <c r="AC92" s="124">
        <f>$AY$2+9850</f>
        <v>26350</v>
      </c>
      <c r="AD92" s="11"/>
      <c r="AE92" s="11"/>
      <c r="AF92" s="11"/>
      <c r="AG92" s="11"/>
      <c r="AH92" s="11"/>
      <c r="AI92" s="11"/>
      <c r="AJ92" s="11"/>
      <c r="AK92" s="124">
        <f>$AY$2+10100</f>
        <v>26600</v>
      </c>
      <c r="AL92" s="11"/>
      <c r="AM92" s="11"/>
      <c r="AN92" s="11"/>
      <c r="AO92" s="11"/>
      <c r="AP92" s="11"/>
      <c r="AQ92" s="11"/>
      <c r="AR92" s="11"/>
      <c r="AS92" s="124">
        <f>$AY$2+10350</f>
        <v>26850</v>
      </c>
      <c r="AT92" s="11"/>
      <c r="AU92" s="11"/>
      <c r="AV92" s="11"/>
      <c r="AW92" s="11"/>
      <c r="AX92" s="11"/>
      <c r="AY92" s="11"/>
      <c r="AZ92" s="11"/>
      <c r="BA92" s="124" t="s">
        <v>62</v>
      </c>
      <c r="BB92" s="11"/>
      <c r="BC92" s="11"/>
      <c r="BD92" s="11"/>
      <c r="BE92" s="11"/>
      <c r="BF92" s="11"/>
      <c r="BG92" s="11"/>
      <c r="BH92" s="12"/>
    </row>
    <row r="93" spans="1:60" ht="17.25" customHeight="1" x14ac:dyDescent="0.15">
      <c r="A93" s="3"/>
      <c r="B93" s="3"/>
      <c r="H93" s="122">
        <v>45</v>
      </c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9"/>
      <c r="U93" s="123">
        <f>$AY$2+10200</f>
        <v>26700</v>
      </c>
      <c r="V93" s="124"/>
      <c r="W93" s="124"/>
      <c r="X93" s="124"/>
      <c r="Y93" s="124"/>
      <c r="Z93" s="124"/>
      <c r="AA93" s="124"/>
      <c r="AB93" s="124"/>
      <c r="AC93" s="124">
        <f>$AY$2+10450</f>
        <v>26950</v>
      </c>
      <c r="AD93" s="11"/>
      <c r="AE93" s="11"/>
      <c r="AF93" s="11"/>
      <c r="AG93" s="11"/>
      <c r="AH93" s="11"/>
      <c r="AI93" s="11"/>
      <c r="AJ93" s="11"/>
      <c r="AK93" s="124">
        <f>$AY$2+10700</f>
        <v>27200</v>
      </c>
      <c r="AL93" s="11"/>
      <c r="AM93" s="11"/>
      <c r="AN93" s="11"/>
      <c r="AO93" s="11"/>
      <c r="AP93" s="11"/>
      <c r="AQ93" s="11"/>
      <c r="AR93" s="11"/>
      <c r="AS93" s="124">
        <f>$AY$2+10950</f>
        <v>27450</v>
      </c>
      <c r="AT93" s="11"/>
      <c r="AU93" s="11"/>
      <c r="AV93" s="11"/>
      <c r="AW93" s="11"/>
      <c r="AX93" s="11"/>
      <c r="AY93" s="11"/>
      <c r="AZ93" s="11"/>
      <c r="BA93" s="124" t="s">
        <v>62</v>
      </c>
      <c r="BB93" s="11"/>
      <c r="BC93" s="11"/>
      <c r="BD93" s="11"/>
      <c r="BE93" s="11"/>
      <c r="BF93" s="11"/>
      <c r="BG93" s="11"/>
      <c r="BH93" s="12"/>
    </row>
    <row r="94" spans="1:60" ht="17.25" customHeight="1" x14ac:dyDescent="0.15">
      <c r="A94" s="3"/>
      <c r="B94" s="3"/>
      <c r="H94" s="122">
        <v>48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9"/>
      <c r="U94" s="123">
        <f>$AY$2+11000</f>
        <v>27500</v>
      </c>
      <c r="V94" s="124"/>
      <c r="W94" s="124"/>
      <c r="X94" s="124"/>
      <c r="Y94" s="124"/>
      <c r="Z94" s="124"/>
      <c r="AA94" s="124"/>
      <c r="AB94" s="124"/>
      <c r="AC94" s="124">
        <f>$AY$2+11250</f>
        <v>27750</v>
      </c>
      <c r="AD94" s="11"/>
      <c r="AE94" s="11"/>
      <c r="AF94" s="11"/>
      <c r="AG94" s="11"/>
      <c r="AH94" s="11"/>
      <c r="AI94" s="11"/>
      <c r="AJ94" s="11"/>
      <c r="AK94" s="124">
        <f>$AY$2+10500</f>
        <v>27000</v>
      </c>
      <c r="AL94" s="11"/>
      <c r="AM94" s="11"/>
      <c r="AN94" s="11"/>
      <c r="AO94" s="11"/>
      <c r="AP94" s="11"/>
      <c r="AQ94" s="11"/>
      <c r="AR94" s="11"/>
      <c r="AS94" s="124">
        <f>$AY$2+11750</f>
        <v>28250</v>
      </c>
      <c r="AT94" s="11"/>
      <c r="AU94" s="11"/>
      <c r="AV94" s="11"/>
      <c r="AW94" s="11"/>
      <c r="AX94" s="11"/>
      <c r="AY94" s="11"/>
      <c r="AZ94" s="11"/>
      <c r="BA94" s="124">
        <f>$AY$2+12000</f>
        <v>28500</v>
      </c>
      <c r="BB94" s="11"/>
      <c r="BC94" s="11"/>
      <c r="BD94" s="11"/>
      <c r="BE94" s="11"/>
      <c r="BF94" s="11"/>
      <c r="BG94" s="11"/>
      <c r="BH94" s="12"/>
    </row>
    <row r="95" spans="1:60" ht="17.25" customHeight="1" x14ac:dyDescent="0.15">
      <c r="A95" s="3"/>
      <c r="B95" s="3"/>
      <c r="H95" s="122">
        <v>51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9"/>
      <c r="U95" s="123" t="s">
        <v>62</v>
      </c>
      <c r="V95" s="11"/>
      <c r="W95" s="11"/>
      <c r="X95" s="11"/>
      <c r="Y95" s="11"/>
      <c r="Z95" s="11"/>
      <c r="AA95" s="11"/>
      <c r="AB95" s="11"/>
      <c r="AC95" s="124">
        <f>$AY$2+12350</f>
        <v>28850</v>
      </c>
      <c r="AD95" s="11"/>
      <c r="AE95" s="11"/>
      <c r="AF95" s="11"/>
      <c r="AG95" s="11"/>
      <c r="AH95" s="11"/>
      <c r="AI95" s="11"/>
      <c r="AJ95" s="11"/>
      <c r="AK95" s="124">
        <f>$AY$2+12600</f>
        <v>29100</v>
      </c>
      <c r="AL95" s="11"/>
      <c r="AM95" s="11"/>
      <c r="AN95" s="11"/>
      <c r="AO95" s="11"/>
      <c r="AP95" s="11"/>
      <c r="AQ95" s="11"/>
      <c r="AR95" s="11"/>
      <c r="AS95" s="124">
        <f>$AY$2+12850</f>
        <v>29350</v>
      </c>
      <c r="AT95" s="11"/>
      <c r="AU95" s="11"/>
      <c r="AV95" s="11"/>
      <c r="AW95" s="11"/>
      <c r="AX95" s="11"/>
      <c r="AY95" s="11"/>
      <c r="AZ95" s="11"/>
      <c r="BA95" s="124">
        <f>$AY$2+13100</f>
        <v>29600</v>
      </c>
      <c r="BB95" s="11"/>
      <c r="BC95" s="11"/>
      <c r="BD95" s="11"/>
      <c r="BE95" s="11"/>
      <c r="BF95" s="11"/>
      <c r="BG95" s="11"/>
      <c r="BH95" s="12"/>
    </row>
    <row r="96" spans="1:60" ht="17.25" customHeight="1" x14ac:dyDescent="0.15">
      <c r="A96" s="3"/>
      <c r="B96" s="3"/>
      <c r="H96" s="122">
        <v>54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9"/>
      <c r="U96" s="123" t="s">
        <v>62</v>
      </c>
      <c r="V96" s="11"/>
      <c r="W96" s="11"/>
      <c r="X96" s="11"/>
      <c r="Y96" s="11"/>
      <c r="Z96" s="11"/>
      <c r="AA96" s="11"/>
      <c r="AB96" s="11"/>
      <c r="AC96" s="124">
        <f>$AY$2+13400</f>
        <v>29900</v>
      </c>
      <c r="AD96" s="11"/>
      <c r="AE96" s="11"/>
      <c r="AF96" s="11"/>
      <c r="AG96" s="11"/>
      <c r="AH96" s="11"/>
      <c r="AI96" s="11"/>
      <c r="AJ96" s="11"/>
      <c r="AK96" s="124">
        <f>$AY$2+13700</f>
        <v>30200</v>
      </c>
      <c r="AL96" s="11"/>
      <c r="AM96" s="11"/>
      <c r="AN96" s="11"/>
      <c r="AO96" s="11"/>
      <c r="AP96" s="11"/>
      <c r="AQ96" s="11"/>
      <c r="AR96" s="11"/>
      <c r="AS96" s="124">
        <f>$AY$2+14000</f>
        <v>30500</v>
      </c>
      <c r="AT96" s="11"/>
      <c r="AU96" s="11"/>
      <c r="AV96" s="11"/>
      <c r="AW96" s="11"/>
      <c r="AX96" s="11"/>
      <c r="AY96" s="11"/>
      <c r="AZ96" s="11"/>
      <c r="BA96" s="124">
        <f>$AY$2+14300</f>
        <v>30800</v>
      </c>
      <c r="BB96" s="11"/>
      <c r="BC96" s="11"/>
      <c r="BD96" s="11"/>
      <c r="BE96" s="11"/>
      <c r="BF96" s="11"/>
      <c r="BG96" s="11"/>
      <c r="BH96" s="12"/>
    </row>
    <row r="97" spans="1:60" ht="17.25" customHeight="1" x14ac:dyDescent="0.15">
      <c r="A97" s="3"/>
      <c r="B97" s="3"/>
      <c r="H97" s="122">
        <v>57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9"/>
      <c r="U97" s="123" t="s">
        <v>62</v>
      </c>
      <c r="V97" s="11"/>
      <c r="W97" s="11"/>
      <c r="X97" s="11"/>
      <c r="Y97" s="11"/>
      <c r="Z97" s="11"/>
      <c r="AA97" s="11"/>
      <c r="AB97" s="11"/>
      <c r="AC97" s="124">
        <f>$AY$2+14400</f>
        <v>30900</v>
      </c>
      <c r="AD97" s="11"/>
      <c r="AE97" s="11"/>
      <c r="AF97" s="11"/>
      <c r="AG97" s="11"/>
      <c r="AH97" s="11"/>
      <c r="AI97" s="11"/>
      <c r="AJ97" s="11"/>
      <c r="AK97" s="124">
        <f>$AY$2+14700</f>
        <v>31200</v>
      </c>
      <c r="AL97" s="11"/>
      <c r="AM97" s="11"/>
      <c r="AN97" s="11"/>
      <c r="AO97" s="11"/>
      <c r="AP97" s="11"/>
      <c r="AQ97" s="11"/>
      <c r="AR97" s="11"/>
      <c r="AS97" s="124">
        <f>$AY$2+15000</f>
        <v>31500</v>
      </c>
      <c r="AT97" s="11"/>
      <c r="AU97" s="11"/>
      <c r="AV97" s="11"/>
      <c r="AW97" s="11"/>
      <c r="AX97" s="11"/>
      <c r="AY97" s="11"/>
      <c r="AZ97" s="11"/>
      <c r="BA97" s="124">
        <f>$AY$2+15300</f>
        <v>31800</v>
      </c>
      <c r="BB97" s="11"/>
      <c r="BC97" s="11"/>
      <c r="BD97" s="11"/>
      <c r="BE97" s="11"/>
      <c r="BF97" s="11"/>
      <c r="BG97" s="11"/>
      <c r="BH97" s="12"/>
    </row>
    <row r="98" spans="1:60" ht="17.25" customHeight="1" x14ac:dyDescent="0.15">
      <c r="A98" s="3"/>
      <c r="B98" s="3"/>
      <c r="H98" s="126">
        <v>60</v>
      </c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7"/>
      <c r="U98" s="127" t="s">
        <v>62</v>
      </c>
      <c r="V98" s="37"/>
      <c r="W98" s="37"/>
      <c r="X98" s="37"/>
      <c r="Y98" s="37"/>
      <c r="Z98" s="37"/>
      <c r="AA98" s="37"/>
      <c r="AB98" s="37"/>
      <c r="AC98" s="128">
        <f>$AY$2+15550</f>
        <v>32050</v>
      </c>
      <c r="AD98" s="37"/>
      <c r="AE98" s="37"/>
      <c r="AF98" s="37"/>
      <c r="AG98" s="37"/>
      <c r="AH98" s="37"/>
      <c r="AI98" s="37"/>
      <c r="AJ98" s="37"/>
      <c r="AK98" s="128">
        <f>$AY$2+15850</f>
        <v>32350</v>
      </c>
      <c r="AL98" s="37"/>
      <c r="AM98" s="37"/>
      <c r="AN98" s="37"/>
      <c r="AO98" s="37"/>
      <c r="AP98" s="37"/>
      <c r="AQ98" s="37"/>
      <c r="AR98" s="37"/>
      <c r="AS98" s="128">
        <f>$AY$2+16150</f>
        <v>32650</v>
      </c>
      <c r="AT98" s="37"/>
      <c r="AU98" s="37"/>
      <c r="AV98" s="37"/>
      <c r="AW98" s="37"/>
      <c r="AX98" s="37"/>
      <c r="AY98" s="37"/>
      <c r="AZ98" s="37"/>
      <c r="BA98" s="128">
        <f>$AY$2+16450</f>
        <v>32950</v>
      </c>
      <c r="BB98" s="37"/>
      <c r="BC98" s="37"/>
      <c r="BD98" s="37"/>
      <c r="BE98" s="37"/>
      <c r="BF98" s="37"/>
      <c r="BG98" s="37"/>
      <c r="BH98" s="38"/>
    </row>
    <row r="99" spans="1:60" ht="17.25" customHeight="1" x14ac:dyDescent="0.15">
      <c r="A99" s="3"/>
      <c r="B99" s="3"/>
    </row>
    <row r="100" spans="1:60" ht="17.25" customHeight="1" x14ac:dyDescent="0.15">
      <c r="A100" s="3"/>
      <c r="B100" s="3"/>
      <c r="G100" s="23" t="s">
        <v>36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ht="17.25" customHeight="1" x14ac:dyDescent="0.15">
      <c r="A101" s="3"/>
      <c r="B101" s="3"/>
      <c r="H101" s="129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1"/>
      <c r="U101" s="144" t="s">
        <v>45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1" t="s">
        <v>46</v>
      </c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1" t="s">
        <v>47</v>
      </c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3"/>
    </row>
    <row r="102" spans="1:60" ht="17.25" customHeight="1" x14ac:dyDescent="0.15">
      <c r="A102" s="3"/>
      <c r="B102" s="3"/>
      <c r="H102" s="137" t="s">
        <v>37</v>
      </c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9"/>
      <c r="U102" s="145">
        <f>$AY$2+11000</f>
        <v>27500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7">
        <f>$AY$2+13000</f>
        <v>29500</v>
      </c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7">
        <f>$AY$2+14000</f>
        <v>30500</v>
      </c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8"/>
    </row>
    <row r="103" spans="1:60" ht="17.25" customHeight="1" x14ac:dyDescent="0.15">
      <c r="A103" s="3"/>
      <c r="B103" s="3"/>
      <c r="H103" s="132" t="s">
        <v>38</v>
      </c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9"/>
      <c r="U103" s="135">
        <f>$AY$2+5000</f>
        <v>21500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24">
        <f>$AY$2+6500</f>
        <v>23000</v>
      </c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24">
        <f>$AY$2+7500</f>
        <v>24000</v>
      </c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40"/>
    </row>
    <row r="104" spans="1:60" ht="17.25" customHeight="1" x14ac:dyDescent="0.15">
      <c r="A104" s="3"/>
      <c r="B104" s="3"/>
      <c r="H104" s="122" t="s">
        <v>39</v>
      </c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9"/>
      <c r="U104" s="135">
        <f>$AY$2+4000</f>
        <v>20500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24">
        <f>$AY$2+5000</f>
        <v>21500</v>
      </c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24">
        <f>$AY$2+6000</f>
        <v>22500</v>
      </c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40"/>
    </row>
    <row r="105" spans="1:60" ht="17.25" customHeight="1" x14ac:dyDescent="0.15">
      <c r="A105" s="3"/>
      <c r="B105" s="3"/>
      <c r="H105" s="132" t="s">
        <v>40</v>
      </c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9"/>
      <c r="U105" s="135">
        <f>$AY$2+3000</f>
        <v>19500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24">
        <f>$AY$2+4000</f>
        <v>20500</v>
      </c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24">
        <f>$AY$2+5000</f>
        <v>21500</v>
      </c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40"/>
    </row>
    <row r="106" spans="1:60" ht="17.25" customHeight="1" x14ac:dyDescent="0.15">
      <c r="A106" s="3"/>
      <c r="B106" s="3"/>
      <c r="H106" s="132" t="s">
        <v>41</v>
      </c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9"/>
      <c r="U106" s="135">
        <f>$AY$2+2500</f>
        <v>19000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24">
        <f>$AY$2+3500</f>
        <v>20000</v>
      </c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24">
        <f>$AY$2+4500</f>
        <v>21000</v>
      </c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40"/>
    </row>
    <row r="107" spans="1:60" ht="17.25" customHeight="1" x14ac:dyDescent="0.15">
      <c r="A107" s="3"/>
      <c r="B107" s="3"/>
      <c r="H107" s="132" t="s">
        <v>42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9"/>
      <c r="U107" s="135">
        <f>$AY$2+2000</f>
        <v>18500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24">
        <f>$AY$2+3000</f>
        <v>19500</v>
      </c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24">
        <f>$AY$2+4000</f>
        <v>20500</v>
      </c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40"/>
    </row>
    <row r="108" spans="1:60" ht="17.25" customHeight="1" x14ac:dyDescent="0.15">
      <c r="A108" s="3"/>
      <c r="B108" s="3"/>
      <c r="H108" s="132" t="s">
        <v>43</v>
      </c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9"/>
      <c r="U108" s="135">
        <f>$AY$2+1500</f>
        <v>18000</v>
      </c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24">
        <f>$AY$2+2500</f>
        <v>19000</v>
      </c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24">
        <f>$AY$2+3500</f>
        <v>20000</v>
      </c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40"/>
    </row>
    <row r="109" spans="1:60" ht="17.25" customHeight="1" x14ac:dyDescent="0.15">
      <c r="A109" s="3"/>
      <c r="B109" s="3"/>
      <c r="H109" s="133" t="s">
        <v>44</v>
      </c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7"/>
      <c r="U109" s="134">
        <f>$AY$2+1000</f>
        <v>17500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128">
        <f>$AY$2+2000</f>
        <v>18500</v>
      </c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128">
        <f>$AY$2+3000</f>
        <v>19500</v>
      </c>
      <c r="AR109" s="26"/>
      <c r="AS109" s="26"/>
      <c r="AT109" s="26"/>
      <c r="AU109" s="26"/>
      <c r="AV109" s="26"/>
      <c r="AW109" s="26"/>
      <c r="AX109" s="26"/>
      <c r="AY109" s="26"/>
      <c r="AZ109" s="26"/>
      <c r="BA109" s="27"/>
    </row>
    <row r="110" spans="1:60" ht="17.25" customHeight="1" x14ac:dyDescent="0.15">
      <c r="A110" s="1"/>
      <c r="B110" s="1"/>
    </row>
    <row r="111" spans="1:60" ht="17.25" customHeight="1" x14ac:dyDescent="0.15">
      <c r="A111" s="1"/>
      <c r="B111" s="1"/>
      <c r="H111" t="s">
        <v>64</v>
      </c>
    </row>
    <row r="112" spans="1:60" ht="17.25" customHeight="1" x14ac:dyDescent="0.15">
      <c r="A112" s="1"/>
      <c r="B112" s="1"/>
    </row>
    <row r="113" spans="1:2" ht="17.25" customHeight="1" x14ac:dyDescent="0.15">
      <c r="A113" s="1"/>
      <c r="B113" s="1"/>
    </row>
    <row r="114" spans="1:2" ht="17.25" customHeight="1" x14ac:dyDescent="0.15">
      <c r="A114" s="1"/>
      <c r="B114" s="1"/>
    </row>
    <row r="115" spans="1:2" ht="17.25" customHeight="1" x14ac:dyDescent="0.15">
      <c r="A115" s="1"/>
      <c r="B115" s="1"/>
    </row>
    <row r="116" spans="1:2" ht="17.25" customHeight="1" x14ac:dyDescent="0.15">
      <c r="A116" s="1"/>
      <c r="B116" s="1"/>
    </row>
    <row r="117" spans="1:2" ht="17.25" customHeight="1" x14ac:dyDescent="0.15">
      <c r="A117" s="1"/>
      <c r="B117" s="1"/>
    </row>
    <row r="118" spans="1:2" ht="17.25" customHeight="1" x14ac:dyDescent="0.15">
      <c r="A118" s="1"/>
      <c r="B118" s="1"/>
    </row>
    <row r="119" spans="1:2" ht="17.25" customHeight="1" x14ac:dyDescent="0.15">
      <c r="A119" s="1"/>
      <c r="B119" s="1"/>
    </row>
    <row r="120" spans="1:2" ht="17.25" customHeight="1" x14ac:dyDescent="0.15">
      <c r="A120" s="1"/>
      <c r="B120" s="1"/>
    </row>
    <row r="121" spans="1:2" ht="17.25" customHeight="1" x14ac:dyDescent="0.15">
      <c r="A121" s="1"/>
      <c r="B121" s="1"/>
    </row>
    <row r="122" spans="1:2" ht="17.25" customHeight="1" x14ac:dyDescent="0.15">
      <c r="A122" s="1"/>
      <c r="B122" s="1"/>
    </row>
    <row r="123" spans="1:2" ht="17.25" customHeight="1" x14ac:dyDescent="0.15">
      <c r="A123" s="1"/>
      <c r="B123" s="1"/>
    </row>
    <row r="124" spans="1:2" ht="17.25" customHeight="1" x14ac:dyDescent="0.15">
      <c r="A124" s="1"/>
      <c r="B124" s="1"/>
    </row>
    <row r="125" spans="1:2" ht="17.25" customHeight="1" x14ac:dyDescent="0.15">
      <c r="A125" s="1"/>
      <c r="B125" s="1"/>
    </row>
    <row r="126" spans="1:2" ht="17.25" customHeight="1" x14ac:dyDescent="0.15">
      <c r="A126" s="1"/>
      <c r="B126" s="1"/>
    </row>
    <row r="127" spans="1:2" ht="17.25" customHeight="1" x14ac:dyDescent="0.15">
      <c r="A127" s="1"/>
      <c r="B127" s="1"/>
    </row>
    <row r="128" spans="1:2" ht="17.25" customHeight="1" x14ac:dyDescent="0.15">
      <c r="A128" s="1"/>
      <c r="B128" s="1"/>
    </row>
    <row r="129" spans="1:2" ht="17.25" customHeight="1" x14ac:dyDescent="0.15">
      <c r="A129" s="1"/>
      <c r="B129" s="1"/>
    </row>
    <row r="130" spans="1:2" ht="17.25" customHeight="1" x14ac:dyDescent="0.15">
      <c r="A130" s="1"/>
      <c r="B130" s="1"/>
    </row>
    <row r="131" spans="1:2" ht="17.25" customHeight="1" x14ac:dyDescent="0.15">
      <c r="A131" s="1"/>
      <c r="B131" s="1"/>
    </row>
    <row r="132" spans="1:2" ht="17.25" customHeight="1" x14ac:dyDescent="0.15">
      <c r="A132" s="1"/>
      <c r="B132" s="1"/>
    </row>
    <row r="133" spans="1:2" ht="17.25" customHeight="1" x14ac:dyDescent="0.15">
      <c r="A133" s="1"/>
      <c r="B133" s="1"/>
    </row>
    <row r="134" spans="1:2" ht="17.25" customHeight="1" x14ac:dyDescent="0.15">
      <c r="A134" s="1"/>
      <c r="B134" s="1"/>
    </row>
    <row r="135" spans="1:2" ht="17.25" customHeight="1" x14ac:dyDescent="0.15">
      <c r="A135" s="1"/>
      <c r="B135" s="1"/>
    </row>
    <row r="136" spans="1:2" ht="17.25" customHeight="1" x14ac:dyDescent="0.15">
      <c r="A136" s="1"/>
      <c r="B136" s="1"/>
    </row>
    <row r="137" spans="1:2" ht="17.25" customHeight="1" x14ac:dyDescent="0.15">
      <c r="A137" s="1"/>
      <c r="B137" s="1"/>
    </row>
  </sheetData>
  <mergeCells count="358">
    <mergeCell ref="AQ109:BA109"/>
    <mergeCell ref="AQ106:BA106"/>
    <mergeCell ref="U107:AE107"/>
    <mergeCell ref="AF107:AP107"/>
    <mergeCell ref="AQ107:BA107"/>
    <mergeCell ref="U108:AE108"/>
    <mergeCell ref="AF108:AP108"/>
    <mergeCell ref="AQ108:BA108"/>
    <mergeCell ref="AQ101:BA101"/>
    <mergeCell ref="AF101:AP101"/>
    <mergeCell ref="U101:AE101"/>
    <mergeCell ref="U102:AE102"/>
    <mergeCell ref="AF102:AP102"/>
    <mergeCell ref="AQ102:BA102"/>
    <mergeCell ref="AQ103:BA103"/>
    <mergeCell ref="AQ104:BA104"/>
    <mergeCell ref="AQ105:BA105"/>
    <mergeCell ref="H101:T101"/>
    <mergeCell ref="H108:T108"/>
    <mergeCell ref="H109:T109"/>
    <mergeCell ref="U109:AE109"/>
    <mergeCell ref="AF109:AP109"/>
    <mergeCell ref="H107:T107"/>
    <mergeCell ref="H106:T106"/>
    <mergeCell ref="U106:AE106"/>
    <mergeCell ref="AF106:AP106"/>
    <mergeCell ref="H105:T105"/>
    <mergeCell ref="U105:AE105"/>
    <mergeCell ref="AF105:AP105"/>
    <mergeCell ref="H104:T104"/>
    <mergeCell ref="U104:AE104"/>
    <mergeCell ref="AF104:AP104"/>
    <mergeCell ref="H103:T103"/>
    <mergeCell ref="U103:AE103"/>
    <mergeCell ref="AF103:AP103"/>
    <mergeCell ref="H102:T102"/>
    <mergeCell ref="G100:BH100"/>
    <mergeCell ref="H98:T98"/>
    <mergeCell ref="U98:AB98"/>
    <mergeCell ref="AC98:AJ98"/>
    <mergeCell ref="AK98:AR98"/>
    <mergeCell ref="AS98:AZ98"/>
    <mergeCell ref="BA98:BH98"/>
    <mergeCell ref="H97:T97"/>
    <mergeCell ref="U97:AB97"/>
    <mergeCell ref="AC97:AJ97"/>
    <mergeCell ref="AK97:AR97"/>
    <mergeCell ref="AS97:AZ97"/>
    <mergeCell ref="BA97:BH97"/>
    <mergeCell ref="H96:T96"/>
    <mergeCell ref="U96:AB96"/>
    <mergeCell ref="AC96:AJ96"/>
    <mergeCell ref="AK96:AR96"/>
    <mergeCell ref="AS96:AZ96"/>
    <mergeCell ref="BA96:BH96"/>
    <mergeCell ref="H95:T95"/>
    <mergeCell ref="U95:AB95"/>
    <mergeCell ref="AC95:AJ95"/>
    <mergeCell ref="AK95:AR95"/>
    <mergeCell ref="AS95:AZ95"/>
    <mergeCell ref="BA95:BH95"/>
    <mergeCell ref="H94:T94"/>
    <mergeCell ref="U94:AB94"/>
    <mergeCell ref="AC94:AJ94"/>
    <mergeCell ref="AK94:AR94"/>
    <mergeCell ref="AS94:AZ94"/>
    <mergeCell ref="BA94:BH94"/>
    <mergeCell ref="H93:T93"/>
    <mergeCell ref="U93:AB93"/>
    <mergeCell ref="AC93:AJ93"/>
    <mergeCell ref="AK93:AR93"/>
    <mergeCell ref="AS93:AZ93"/>
    <mergeCell ref="BA93:BH93"/>
    <mergeCell ref="H92:T92"/>
    <mergeCell ref="U92:AB92"/>
    <mergeCell ref="AC92:AJ92"/>
    <mergeCell ref="AK92:AR92"/>
    <mergeCell ref="AS92:AZ92"/>
    <mergeCell ref="BA92:BH92"/>
    <mergeCell ref="H91:T91"/>
    <mergeCell ref="U91:AB91"/>
    <mergeCell ref="AC91:AJ91"/>
    <mergeCell ref="AK91:AR91"/>
    <mergeCell ref="AS91:AZ91"/>
    <mergeCell ref="BA91:BH91"/>
    <mergeCell ref="H90:T90"/>
    <mergeCell ref="U90:AB90"/>
    <mergeCell ref="AC90:AJ90"/>
    <mergeCell ref="AK90:AR90"/>
    <mergeCell ref="AS90:AZ90"/>
    <mergeCell ref="BA90:BH90"/>
    <mergeCell ref="H88:BH88"/>
    <mergeCell ref="H89:T89"/>
    <mergeCell ref="U89:AB89"/>
    <mergeCell ref="AC89:AJ89"/>
    <mergeCell ref="AK89:AR89"/>
    <mergeCell ref="AS89:AZ89"/>
    <mergeCell ref="BA89:BH89"/>
    <mergeCell ref="H87:BH87"/>
    <mergeCell ref="H85:T85"/>
    <mergeCell ref="U85:AB85"/>
    <mergeCell ref="AC85:AJ85"/>
    <mergeCell ref="AK85:AR85"/>
    <mergeCell ref="AS85:AZ85"/>
    <mergeCell ref="BA85:BH85"/>
    <mergeCell ref="H84:T84"/>
    <mergeCell ref="U84:AB84"/>
    <mergeCell ref="AC84:AJ84"/>
    <mergeCell ref="AK84:AR84"/>
    <mergeCell ref="AS84:AZ84"/>
    <mergeCell ref="BA84:BH84"/>
    <mergeCell ref="H83:T83"/>
    <mergeCell ref="U83:AB83"/>
    <mergeCell ref="AC83:AJ83"/>
    <mergeCell ref="AK83:AR83"/>
    <mergeCell ref="AS83:AZ83"/>
    <mergeCell ref="BA83:BH83"/>
    <mergeCell ref="H82:T82"/>
    <mergeCell ref="U82:AB82"/>
    <mergeCell ref="AC82:AJ82"/>
    <mergeCell ref="AK82:AR82"/>
    <mergeCell ref="AS82:AZ82"/>
    <mergeCell ref="BA82:BH82"/>
    <mergeCell ref="H81:T81"/>
    <mergeCell ref="U81:AB81"/>
    <mergeCell ref="AC81:AJ81"/>
    <mergeCell ref="AK81:AR81"/>
    <mergeCell ref="AS81:AZ81"/>
    <mergeCell ref="BA81:BH81"/>
    <mergeCell ref="BA79:BH79"/>
    <mergeCell ref="H80:T80"/>
    <mergeCell ref="U80:AB80"/>
    <mergeCell ref="AC80:AJ80"/>
    <mergeCell ref="AK80:AR80"/>
    <mergeCell ref="AS80:AZ80"/>
    <mergeCell ref="BA80:BH80"/>
    <mergeCell ref="U78:AB78"/>
    <mergeCell ref="AC78:AJ78"/>
    <mergeCell ref="AK78:AR78"/>
    <mergeCell ref="AS78:AZ78"/>
    <mergeCell ref="BA78:BH78"/>
    <mergeCell ref="H79:T79"/>
    <mergeCell ref="U79:AB79"/>
    <mergeCell ref="AC79:AJ79"/>
    <mergeCell ref="AK79:AR79"/>
    <mergeCell ref="AS79:AZ79"/>
    <mergeCell ref="H78:T78"/>
    <mergeCell ref="H77:T77"/>
    <mergeCell ref="U77:AB77"/>
    <mergeCell ref="AC77:AJ77"/>
    <mergeCell ref="G73:BH73"/>
    <mergeCell ref="H74:BH74"/>
    <mergeCell ref="H76:T76"/>
    <mergeCell ref="U76:AB76"/>
    <mergeCell ref="AC76:AJ76"/>
    <mergeCell ref="AK76:AR76"/>
    <mergeCell ref="AS76:AZ76"/>
    <mergeCell ref="BA76:BH76"/>
    <mergeCell ref="AK77:AR77"/>
    <mergeCell ref="AS77:AZ77"/>
    <mergeCell ref="BA77:BH77"/>
    <mergeCell ref="U68:BJ68"/>
    <mergeCell ref="H68:T68"/>
    <mergeCell ref="H69:T69"/>
    <mergeCell ref="U69:BJ69"/>
    <mergeCell ref="H70:T70"/>
    <mergeCell ref="H71:T71"/>
    <mergeCell ref="U70:BJ70"/>
    <mergeCell ref="U71:BJ71"/>
    <mergeCell ref="H75:BH75"/>
    <mergeCell ref="H65:T65"/>
    <mergeCell ref="H63:BJ63"/>
    <mergeCell ref="H64:BJ64"/>
    <mergeCell ref="M66:T66"/>
    <mergeCell ref="H66:L66"/>
    <mergeCell ref="U65:BJ65"/>
    <mergeCell ref="U66:BJ66"/>
    <mergeCell ref="U67:BJ67"/>
    <mergeCell ref="H67:T67"/>
    <mergeCell ref="H60:P60"/>
    <mergeCell ref="AI60:AQ60"/>
    <mergeCell ref="G62:AH62"/>
    <mergeCell ref="AR59:AZ59"/>
    <mergeCell ref="BA59:BI59"/>
    <mergeCell ref="AR60:AZ60"/>
    <mergeCell ref="BA60:BI60"/>
    <mergeCell ref="Q59:Y59"/>
    <mergeCell ref="Z59:AH59"/>
    <mergeCell ref="Q60:Y60"/>
    <mergeCell ref="Z60:AH60"/>
    <mergeCell ref="H58:AH58"/>
    <mergeCell ref="AI58:BI58"/>
    <mergeCell ref="H59:P59"/>
    <mergeCell ref="AI59:AQ59"/>
    <mergeCell ref="H53:P53"/>
    <mergeCell ref="Q53:AH53"/>
    <mergeCell ref="AI53:AQ53"/>
    <mergeCell ref="AR53:BI53"/>
    <mergeCell ref="G55:AK55"/>
    <mergeCell ref="H57:AH57"/>
    <mergeCell ref="AI57:BI57"/>
    <mergeCell ref="H51:P51"/>
    <mergeCell ref="Q51:AH51"/>
    <mergeCell ref="AI51:AQ51"/>
    <mergeCell ref="AR51:BI51"/>
    <mergeCell ref="H52:P52"/>
    <mergeCell ref="Q52:AH52"/>
    <mergeCell ref="AI52:AQ52"/>
    <mergeCell ref="AR52:BI52"/>
    <mergeCell ref="H49:P49"/>
    <mergeCell ref="Q49:AH49"/>
    <mergeCell ref="AI49:AQ49"/>
    <mergeCell ref="AR49:BI49"/>
    <mergeCell ref="H50:P50"/>
    <mergeCell ref="Q50:AH50"/>
    <mergeCell ref="AI50:AQ50"/>
    <mergeCell ref="AR50:BI50"/>
    <mergeCell ref="H47:P47"/>
    <mergeCell ref="Q47:AH47"/>
    <mergeCell ref="AI47:AQ47"/>
    <mergeCell ref="AR47:BI47"/>
    <mergeCell ref="H48:P48"/>
    <mergeCell ref="Q48:AH48"/>
    <mergeCell ref="AI48:AQ48"/>
    <mergeCell ref="AR48:BI48"/>
    <mergeCell ref="Q39:AH40"/>
    <mergeCell ref="AR39:BI40"/>
    <mergeCell ref="H46:P46"/>
    <mergeCell ref="Q46:AH46"/>
    <mergeCell ref="AI46:AQ46"/>
    <mergeCell ref="AR46:BI46"/>
    <mergeCell ref="H45:P45"/>
    <mergeCell ref="Q45:AH45"/>
    <mergeCell ref="AI45:AQ45"/>
    <mergeCell ref="AR45:BI45"/>
    <mergeCell ref="H39:P39"/>
    <mergeCell ref="H40:P40"/>
    <mergeCell ref="AI39:AQ39"/>
    <mergeCell ref="AI40:AQ40"/>
    <mergeCell ref="H44:P44"/>
    <mergeCell ref="Q44:AH44"/>
    <mergeCell ref="AI33:AQ33"/>
    <mergeCell ref="AR33:BI33"/>
    <mergeCell ref="G36:AK36"/>
    <mergeCell ref="H37:AH37"/>
    <mergeCell ref="AI37:BI37"/>
    <mergeCell ref="H38:AH38"/>
    <mergeCell ref="AI38:BI38"/>
    <mergeCell ref="H32:P32"/>
    <mergeCell ref="Q32:AH32"/>
    <mergeCell ref="AI32:AQ32"/>
    <mergeCell ref="AR32:BI32"/>
    <mergeCell ref="H34:P34"/>
    <mergeCell ref="Q34:AH34"/>
    <mergeCell ref="AI34:AQ34"/>
    <mergeCell ref="AR34:BI34"/>
    <mergeCell ref="H33:P33"/>
    <mergeCell ref="Q33:AH33"/>
    <mergeCell ref="AR26:BI26"/>
    <mergeCell ref="H30:P30"/>
    <mergeCell ref="Q30:AH30"/>
    <mergeCell ref="AI30:AQ30"/>
    <mergeCell ref="AR30:BI30"/>
    <mergeCell ref="H31:P31"/>
    <mergeCell ref="Q31:AH31"/>
    <mergeCell ref="AI31:AQ31"/>
    <mergeCell ref="AR31:BI31"/>
    <mergeCell ref="H28:P28"/>
    <mergeCell ref="Q28:AH28"/>
    <mergeCell ref="AI28:AQ28"/>
    <mergeCell ref="AR28:BI28"/>
    <mergeCell ref="H29:P29"/>
    <mergeCell ref="Q29:AH29"/>
    <mergeCell ref="AI29:AQ29"/>
    <mergeCell ref="AR29:BI29"/>
    <mergeCell ref="AR18:BI18"/>
    <mergeCell ref="AI6:BI6"/>
    <mergeCell ref="AI7:BI7"/>
    <mergeCell ref="AI12:AQ12"/>
    <mergeCell ref="AI13:AQ13"/>
    <mergeCell ref="AI17:AQ17"/>
    <mergeCell ref="AR17:BI17"/>
    <mergeCell ref="AR24:BI25"/>
    <mergeCell ref="H27:P27"/>
    <mergeCell ref="Q27:AH27"/>
    <mergeCell ref="AI27:AQ27"/>
    <mergeCell ref="AR27:BI27"/>
    <mergeCell ref="AI18:AQ18"/>
    <mergeCell ref="G20:AM20"/>
    <mergeCell ref="H22:AH22"/>
    <mergeCell ref="AI22:BI22"/>
    <mergeCell ref="H23:AH23"/>
    <mergeCell ref="AI23:BI23"/>
    <mergeCell ref="H25:P25"/>
    <mergeCell ref="AI24:AQ24"/>
    <mergeCell ref="AI25:AQ25"/>
    <mergeCell ref="H26:P26"/>
    <mergeCell ref="Q26:AH26"/>
    <mergeCell ref="AI26:AQ26"/>
    <mergeCell ref="H17:P17"/>
    <mergeCell ref="Q17:AH17"/>
    <mergeCell ref="AY2:BL2"/>
    <mergeCell ref="AK2:AX2"/>
    <mergeCell ref="BM2:BN2"/>
    <mergeCell ref="AR8:BI9"/>
    <mergeCell ref="AR12:BI12"/>
    <mergeCell ref="AR13:BI13"/>
    <mergeCell ref="Q12:AH12"/>
    <mergeCell ref="Q13:AH13"/>
    <mergeCell ref="Q14:AH14"/>
    <mergeCell ref="AI8:AQ8"/>
    <mergeCell ref="AI9:AQ9"/>
    <mergeCell ref="AI14:AQ14"/>
    <mergeCell ref="AI11:AQ11"/>
    <mergeCell ref="AR11:BI11"/>
    <mergeCell ref="AI10:AQ10"/>
    <mergeCell ref="AR10:BI10"/>
    <mergeCell ref="AI15:AQ15"/>
    <mergeCell ref="AI16:AQ16"/>
    <mergeCell ref="AR14:BI14"/>
    <mergeCell ref="AR15:BI15"/>
    <mergeCell ref="AR16:BI16"/>
    <mergeCell ref="AI44:AQ44"/>
    <mergeCell ref="AR44:BI44"/>
    <mergeCell ref="C2:M2"/>
    <mergeCell ref="F4:AH4"/>
    <mergeCell ref="Q8:AH9"/>
    <mergeCell ref="H7:AH7"/>
    <mergeCell ref="H6:AH6"/>
    <mergeCell ref="H9:P9"/>
    <mergeCell ref="H8:P8"/>
    <mergeCell ref="H24:P24"/>
    <mergeCell ref="Q15:AH15"/>
    <mergeCell ref="Q16:AH16"/>
    <mergeCell ref="Q18:AH18"/>
    <mergeCell ref="H12:P12"/>
    <mergeCell ref="H13:P13"/>
    <mergeCell ref="H14:P14"/>
    <mergeCell ref="H15:P15"/>
    <mergeCell ref="H16:P16"/>
    <mergeCell ref="H18:P18"/>
    <mergeCell ref="Q24:AH25"/>
    <mergeCell ref="H11:P11"/>
    <mergeCell ref="Q11:AH11"/>
    <mergeCell ref="H10:P10"/>
    <mergeCell ref="Q10:AH10"/>
    <mergeCell ref="H43:P43"/>
    <mergeCell ref="Q43:AH43"/>
    <mergeCell ref="AI43:AQ43"/>
    <mergeCell ref="AR43:BI43"/>
    <mergeCell ref="H42:P42"/>
    <mergeCell ref="Q42:AH42"/>
    <mergeCell ref="AI42:AQ42"/>
    <mergeCell ref="AR42:BI42"/>
    <mergeCell ref="H41:P41"/>
    <mergeCell ref="Q41:AH41"/>
    <mergeCell ref="AI41:AQ41"/>
    <mergeCell ref="AR41:BI4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Ｈ28.4北勢生協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marumitsu002</dc:creator>
  <cp:lastModifiedBy>KatsumiSuzuki</cp:lastModifiedBy>
  <cp:lastPrinted>2016-04-23T00:51:52Z</cp:lastPrinted>
  <dcterms:created xsi:type="dcterms:W3CDTF">2016-04-22T06:35:30Z</dcterms:created>
  <dcterms:modified xsi:type="dcterms:W3CDTF">2018-04-07T01:47:23Z</dcterms:modified>
</cp:coreProperties>
</file>